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D:\Domes sēžu lēmumi\Oktobris\Lēmumi\"/>
    </mc:Choice>
  </mc:AlternateContent>
  <xr:revisionPtr revIDLastSave="0" documentId="8_{C1C92A82-25F3-40B5-9C30-2DF3F8B128E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olas" sheetId="4" r:id="rId1"/>
    <sheet name="PII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  <c r="L22" i="3"/>
  <c r="L20" i="3" s="1"/>
  <c r="L9" i="3" s="1"/>
  <c r="L31" i="3" s="1"/>
  <c r="L32" i="3" s="1"/>
  <c r="K22" i="3"/>
  <c r="O20" i="3"/>
  <c r="N20" i="3"/>
  <c r="M20" i="3"/>
  <c r="K20" i="3"/>
  <c r="J20" i="3"/>
  <c r="I20" i="3"/>
  <c r="H20" i="3"/>
  <c r="G20" i="3"/>
  <c r="F20" i="3"/>
  <c r="E20" i="3"/>
  <c r="D20" i="3"/>
  <c r="C20" i="3"/>
  <c r="L16" i="3"/>
  <c r="K16" i="3"/>
  <c r="K13" i="3" s="1"/>
  <c r="K15" i="3"/>
  <c r="O13" i="3"/>
  <c r="N13" i="3"/>
  <c r="M13" i="3"/>
  <c r="M9" i="3" s="1"/>
  <c r="M31" i="3" s="1"/>
  <c r="M32" i="3" s="1"/>
  <c r="L13" i="3"/>
  <c r="J13" i="3"/>
  <c r="I13" i="3"/>
  <c r="I9" i="3" s="1"/>
  <c r="I31" i="3" s="1"/>
  <c r="I32" i="3" s="1"/>
  <c r="H13" i="3"/>
  <c r="G13" i="3"/>
  <c r="F13" i="3"/>
  <c r="E13" i="3"/>
  <c r="E9" i="3" s="1"/>
  <c r="E31" i="3" s="1"/>
  <c r="E32" i="3" s="1"/>
  <c r="D13" i="3"/>
  <c r="C13" i="3"/>
  <c r="L11" i="3"/>
  <c r="K11" i="3"/>
  <c r="K9" i="3" s="1"/>
  <c r="K31" i="3" s="1"/>
  <c r="K32" i="3" s="1"/>
  <c r="L10" i="3"/>
  <c r="K10" i="3"/>
  <c r="O9" i="3"/>
  <c r="O31" i="3" s="1"/>
  <c r="O32" i="3" s="1"/>
  <c r="N9" i="3"/>
  <c r="N31" i="3" s="1"/>
  <c r="N32" i="3" s="1"/>
  <c r="J9" i="3"/>
  <c r="J31" i="3" s="1"/>
  <c r="J32" i="3" s="1"/>
  <c r="H9" i="3"/>
  <c r="H31" i="3" s="1"/>
  <c r="H32" i="3" s="1"/>
  <c r="G9" i="3"/>
  <c r="G31" i="3" s="1"/>
  <c r="G32" i="3" s="1"/>
  <c r="F9" i="3"/>
  <c r="F31" i="3" s="1"/>
  <c r="F32" i="3" s="1"/>
  <c r="D9" i="3"/>
  <c r="D31" i="3" s="1"/>
  <c r="D32" i="3" s="1"/>
  <c r="C9" i="3"/>
  <c r="C31" i="3" s="1"/>
  <c r="C32" i="3" s="1"/>
  <c r="H29" i="4"/>
  <c r="F29" i="4"/>
  <c r="D29" i="4"/>
  <c r="N20" i="4"/>
  <c r="M20" i="4"/>
  <c r="L20" i="4"/>
  <c r="L9" i="4" s="1"/>
  <c r="L31" i="4" s="1"/>
  <c r="L32" i="4" s="1"/>
  <c r="K20" i="4"/>
  <c r="J20" i="4"/>
  <c r="I20" i="4"/>
  <c r="H20" i="4"/>
  <c r="H9" i="4" s="1"/>
  <c r="H31" i="4" s="1"/>
  <c r="H32" i="4" s="1"/>
  <c r="G20" i="4"/>
  <c r="F20" i="4"/>
  <c r="F9" i="4" s="1"/>
  <c r="F31" i="4" s="1"/>
  <c r="F32" i="4" s="1"/>
  <c r="E20" i="4"/>
  <c r="D20" i="4"/>
  <c r="D9" i="4" s="1"/>
  <c r="D31" i="4" s="1"/>
  <c r="D32" i="4" s="1"/>
  <c r="C20" i="4"/>
  <c r="I16" i="4"/>
  <c r="N13" i="4"/>
  <c r="M13" i="4"/>
  <c r="L13" i="4"/>
  <c r="K13" i="4"/>
  <c r="J13" i="4"/>
  <c r="I13" i="4"/>
  <c r="H13" i="4"/>
  <c r="G13" i="4"/>
  <c r="F13" i="4"/>
  <c r="E13" i="4"/>
  <c r="D13" i="4"/>
  <c r="C13" i="4"/>
  <c r="N9" i="4"/>
  <c r="N31" i="4" s="1"/>
  <c r="N32" i="4" s="1"/>
  <c r="M9" i="4"/>
  <c r="M31" i="4" s="1"/>
  <c r="M32" i="4" s="1"/>
  <c r="K9" i="4"/>
  <c r="K31" i="4" s="1"/>
  <c r="K32" i="4" s="1"/>
  <c r="J9" i="4"/>
  <c r="J31" i="4" s="1"/>
  <c r="J32" i="4" s="1"/>
  <c r="I9" i="4"/>
  <c r="I31" i="4" s="1"/>
  <c r="I32" i="4" s="1"/>
  <c r="G9" i="4"/>
  <c r="G31" i="4" s="1"/>
  <c r="G32" i="4" s="1"/>
  <c r="E9" i="4"/>
  <c r="E31" i="4" s="1"/>
  <c r="E32" i="4" s="1"/>
  <c r="C9" i="4"/>
  <c r="C31" i="4" s="1"/>
  <c r="C32" i="4" s="1"/>
</calcChain>
</file>

<file path=xl/sharedStrings.xml><?xml version="1.0" encoding="utf-8"?>
<sst xmlns="http://schemas.openxmlformats.org/spreadsheetml/2006/main" count="99" uniqueCount="68">
  <si>
    <t>2.pielikums</t>
  </si>
  <si>
    <t>Apstiprināts</t>
  </si>
  <si>
    <t>ar Aizkraukles novada domes</t>
  </si>
  <si>
    <t>Kods</t>
  </si>
  <si>
    <t>Budžeta izdevumi</t>
  </si>
  <si>
    <t>Iestāde</t>
  </si>
  <si>
    <t xml:space="preserve">Aizkraukles novada vidusskola  </t>
  </si>
  <si>
    <t>Aizkraukles pagasta sākumskola</t>
  </si>
  <si>
    <t>Jaunjelgavas vidusskola</t>
  </si>
  <si>
    <t>Daudzeses pamatskola</t>
  </si>
  <si>
    <t>Seces pamatskola</t>
  </si>
  <si>
    <t>Pļaviņu vidusskola</t>
  </si>
  <si>
    <t>Andreja Upīša Skrīveru vidusskola</t>
  </si>
  <si>
    <t>Neretas J.Jaunsudrabiņa vidusskola</t>
  </si>
  <si>
    <t xml:space="preserve"> Mazzalves pamatskola</t>
  </si>
  <si>
    <t>I.Gaiša Kokneses vidusskola</t>
  </si>
  <si>
    <t>Bebru pamatskola</t>
  </si>
  <si>
    <t>Pērses sākumskola</t>
  </si>
  <si>
    <t>Pašvaldības izdevumi savstarpējiem norēķiniem</t>
  </si>
  <si>
    <t>Atalgojums (izņemot valsts mērķdotāciju, EKK 1148*, EKK 1170*)</t>
  </si>
  <si>
    <t>Darba devēja valsts sociālās apdrošināšanas obligātās iemaksas, sociālā rakstura pabalsti un kompensācijas</t>
  </si>
  <si>
    <t>Komandējumi un dienesta braucieni (izņemot EKK 2120)</t>
  </si>
  <si>
    <t>Pakalpojumi</t>
  </si>
  <si>
    <t>Izdevumi par sakaru pakalpojumiem</t>
  </si>
  <si>
    <t>Izdevumi par komunālajiem pakalpojumiem</t>
  </si>
  <si>
    <t>Dažādi pakalpojumi (izņemot EKK 2233)</t>
  </si>
  <si>
    <t xml:space="preserve">Remontdarbi un iestāžu uzturēšanas pakalpojumi (izņemot kapitālo remontu (EKK 5250)) </t>
  </si>
  <si>
    <t>Informācijas tehnoloģiju pakalpojumi</t>
  </si>
  <si>
    <t>Īres un nomas maksa (izņemot EKK 2262)</t>
  </si>
  <si>
    <t xml:space="preserve"> Krājumi, materiāli, energoresursi, preces, biroja preces un inventārs, kurus neuzskaita pamatkapitāla veidošanā </t>
  </si>
  <si>
    <t>Izdevumi par dažādām precēm un inventāru</t>
  </si>
  <si>
    <t>Kurināmais un enerģētiskie materiāli (izņemot EKK 2322)</t>
  </si>
  <si>
    <t xml:space="preserve">zāles, ķīmijas ,laboratorijas preces, medicīniskās ierīces, laboratorijas dzīvnieki un to uzturēšana </t>
  </si>
  <si>
    <t>iestāžu uzturēšanas materiāli  un preces</t>
  </si>
  <si>
    <t>Valsts un pašvaldību aprūpē, apgādē esošo personu uzturēšanas izdevumi (izņemot ēdināšanas izdevumus (EKK  2363) pirmsskolas izglītības iestādēs, speciālās pirmsskolas izglītības iestādēs un no 5.klases vispārējās izglītības iestādēs)</t>
  </si>
  <si>
    <t>Mācību līdzekļi un materiāli (izņemot valsts finansēto)</t>
  </si>
  <si>
    <t>Izdevumi periodikas iegādei bibliotēku krājumiem</t>
  </si>
  <si>
    <t>Bibliotēku krājumi (izņemot valsts finansēto)</t>
  </si>
  <si>
    <t>*</t>
  </si>
  <si>
    <t xml:space="preserve">EKK 1148, EKK 1170 </t>
  </si>
  <si>
    <t xml:space="preserve"> </t>
  </si>
  <si>
    <t>Uzturēšanas izmaksas uz 1 audzēkni vidēji gadā</t>
  </si>
  <si>
    <t>Uzturēšanas izmaksas uz 1 audzēkni vidēji  mēnesī</t>
  </si>
  <si>
    <t>1.pielikums</t>
  </si>
  <si>
    <t>Aizkraukles PII Auseklītis</t>
  </si>
  <si>
    <t>Aizkraukles PII Zīlīte</t>
  </si>
  <si>
    <t xml:space="preserve">Aizkraukles PII "Saulīte" </t>
  </si>
  <si>
    <t>Jaunjelgava PII Atvasīte</t>
  </si>
  <si>
    <t xml:space="preserve"> Daudzeses pagasta PII Čiekuriņš</t>
  </si>
  <si>
    <t>Seces pagasta PII Vasariņa</t>
  </si>
  <si>
    <t>Pļaviņu PII "Jumītis"</t>
  </si>
  <si>
    <t>Skrīveru PII Saulēni</t>
  </si>
  <si>
    <t>Skrīveru PII Sprīdītis</t>
  </si>
  <si>
    <t>Neretas PII Ziediņš</t>
  </si>
  <si>
    <t>Kokneses PII Gundega</t>
  </si>
  <si>
    <t>Bebru pagasta PII Bitīte</t>
  </si>
  <si>
    <t>Uzturēšanas izmaksas uz 1 audzēkni vidēji  mēnesī, EUR</t>
  </si>
  <si>
    <r>
      <rPr>
        <b/>
        <sz val="7"/>
        <color indexed="8"/>
        <rFont val="Times New Roman"/>
        <family val="1"/>
        <charset val="186"/>
      </rPr>
      <t xml:space="preserve">  </t>
    </r>
    <r>
      <rPr>
        <b/>
        <sz val="12"/>
        <color indexed="8"/>
        <rFont val="Times New Roman"/>
        <family val="1"/>
        <charset val="186"/>
      </rPr>
      <t>Audzēkņu uzturēšanas izmaksas Aizkraukles novada pašvaldības vispārējās izglītības iestādēs no 2023.gada 1.septembra</t>
    </r>
  </si>
  <si>
    <t>Audzēkņu uzturēšanas izmaksas Aizkraukles novada pašvaldības pirmsskolas izglītības iestādēs no 2023.gada 1.septembra</t>
  </si>
  <si>
    <t>Audzēkņu skaits uz  01.09.2023.</t>
  </si>
  <si>
    <t>Audzēkņu skaits uz 01.09.2023</t>
  </si>
  <si>
    <t>Pļaviņu PII "Bērziņš"</t>
  </si>
  <si>
    <t>lēmumu Nr.(protokols N., p.)</t>
  </si>
  <si>
    <t>2023.gada 19.oktobra sēdes</t>
  </si>
  <si>
    <t xml:space="preserve">2023.gada 19.oktobra sēdes </t>
  </si>
  <si>
    <t xml:space="preserve">Sēdes vadītājs,
domes priekšsēdētāja vietnieks attīstības un sadarbības jautājumos	</t>
  </si>
  <si>
    <t>D.Vingris</t>
  </si>
  <si>
    <t>lēmumu Nr.677 (protokols Nr.13., 18.p.)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</si>
</sst>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7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</font>
    <font>
      <i/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8"/>
      <color rgb="FF000000"/>
      <name val="Calibri"/>
      <family val="2"/>
      <charset val="186"/>
    </font>
    <font>
      <b/>
      <sz val="9"/>
      <color rgb="FF000000"/>
      <name val="Calibri"/>
      <family val="2"/>
      <charset val="186"/>
    </font>
    <font>
      <i/>
      <sz val="10"/>
      <color indexed="8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i/>
      <sz val="10"/>
      <color theme="1"/>
      <name val="Arial"/>
      <family val="2"/>
      <charset val="186"/>
    </font>
    <font>
      <sz val="10"/>
      <color theme="1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i/>
      <sz val="10"/>
      <color rgb="FF00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5" tint="0.59990234076967686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2" tint="-9.9887081514938816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9" fillId="2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4" fontId="4" fillId="5" borderId="4" xfId="0" applyNumberFormat="1" applyFont="1" applyFill="1" applyBorder="1" applyAlignment="1">
      <alignment horizontal="center" vertical="center"/>
    </xf>
    <xf numFmtId="4" fontId="4" fillId="6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2" fontId="4" fillId="6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5" fillId="6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6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2" fontId="6" fillId="5" borderId="4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6" fillId="0" borderId="0" xfId="0" applyFont="1" applyAlignment="1">
      <alignment horizontal="center" vertical="center" wrapText="1"/>
    </xf>
    <xf numFmtId="4" fontId="0" fillId="0" borderId="0" xfId="0" applyNumberFormat="1"/>
    <xf numFmtId="1" fontId="18" fillId="0" borderId="4" xfId="0" applyNumberFormat="1" applyFont="1" applyBorder="1" applyAlignment="1">
      <alignment horizontal="center" vertical="center"/>
    </xf>
    <xf numFmtId="1" fontId="18" fillId="7" borderId="4" xfId="0" applyNumberFormat="1" applyFont="1" applyFill="1" applyBorder="1" applyAlignment="1">
      <alignment horizontal="center" vertical="center"/>
    </xf>
    <xf numFmtId="1" fontId="18" fillId="3" borderId="4" xfId="0" applyNumberFormat="1" applyFont="1" applyFill="1" applyBorder="1" applyAlignment="1">
      <alignment horizontal="center" vertical="center"/>
    </xf>
    <xf numFmtId="1" fontId="18" fillId="2" borderId="4" xfId="0" applyNumberFormat="1" applyFont="1" applyFill="1" applyBorder="1" applyAlignment="1">
      <alignment horizontal="center" vertical="center"/>
    </xf>
    <xf numFmtId="1" fontId="18" fillId="5" borderId="4" xfId="0" applyNumberFormat="1" applyFont="1" applyFill="1" applyBorder="1" applyAlignment="1">
      <alignment horizontal="center" vertical="center"/>
    </xf>
    <xf numFmtId="1" fontId="18" fillId="6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8" fillId="3" borderId="4" xfId="0" applyNumberFormat="1" applyFont="1" applyFill="1" applyBorder="1" applyAlignment="1">
      <alignment horizontal="center" vertical="center"/>
    </xf>
    <xf numFmtId="4" fontId="18" fillId="2" borderId="4" xfId="0" applyNumberFormat="1" applyFont="1" applyFill="1" applyBorder="1" applyAlignment="1">
      <alignment horizontal="center" vertical="center"/>
    </xf>
    <xf numFmtId="2" fontId="18" fillId="5" borderId="4" xfId="0" applyNumberFormat="1" applyFont="1" applyFill="1" applyBorder="1" applyAlignment="1">
      <alignment horizontal="center" vertical="center"/>
    </xf>
    <xf numFmtId="2" fontId="18" fillId="6" borderId="4" xfId="0" applyNumberFormat="1" applyFont="1" applyFill="1" applyBorder="1" applyAlignment="1">
      <alignment horizontal="center" vertical="center"/>
    </xf>
    <xf numFmtId="4" fontId="4" fillId="4" borderId="4" xfId="0" applyNumberFormat="1" applyFont="1" applyFill="1" applyBorder="1" applyAlignment="1">
      <alignment horizontal="center" vertical="center"/>
    </xf>
    <xf numFmtId="2" fontId="19" fillId="4" borderId="4" xfId="0" applyNumberFormat="1" applyFont="1" applyFill="1" applyBorder="1" applyAlignment="1">
      <alignment horizontal="center" vertical="center"/>
    </xf>
    <xf numFmtId="1" fontId="19" fillId="4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4" borderId="4" xfId="0" applyNumberFormat="1" applyFill="1" applyBorder="1" applyAlignment="1">
      <alignment horizontal="center"/>
    </xf>
    <xf numFmtId="4" fontId="3" fillId="4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20" fillId="4" borderId="4" xfId="0" applyNumberFormat="1" applyFont="1" applyFill="1" applyBorder="1" applyAlignment="1">
      <alignment horizontal="center" vertical="center"/>
    </xf>
    <xf numFmtId="4" fontId="21" fillId="4" borderId="4" xfId="0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>
      <alignment horizontal="center"/>
    </xf>
    <xf numFmtId="4" fontId="22" fillId="4" borderId="4" xfId="0" applyNumberFormat="1" applyFont="1" applyFill="1" applyBorder="1" applyAlignment="1">
      <alignment horizontal="center" vertical="center"/>
    </xf>
    <xf numFmtId="4" fontId="22" fillId="4" borderId="4" xfId="0" applyNumberFormat="1" applyFont="1" applyFill="1" applyBorder="1" applyAlignment="1">
      <alignment horizontal="center"/>
    </xf>
    <xf numFmtId="2" fontId="22" fillId="4" borderId="4" xfId="0" applyNumberFormat="1" applyFont="1" applyFill="1" applyBorder="1" applyAlignment="1">
      <alignment horizontal="center"/>
    </xf>
    <xf numFmtId="4" fontId="5" fillId="5" borderId="4" xfId="0" applyNumberFormat="1" applyFont="1" applyFill="1" applyBorder="1" applyAlignment="1">
      <alignment horizontal="center" vertical="center"/>
    </xf>
    <xf numFmtId="4" fontId="23" fillId="6" borderId="4" xfId="0" applyNumberFormat="1" applyFont="1" applyFill="1" applyBorder="1" applyAlignment="1">
      <alignment horizontal="center" vertical="center"/>
    </xf>
    <xf numFmtId="4" fontId="10" fillId="6" borderId="4" xfId="0" applyNumberFormat="1" applyFont="1" applyFill="1" applyBorder="1" applyAlignment="1">
      <alignment horizontal="center" vertical="center"/>
    </xf>
    <xf numFmtId="4" fontId="3" fillId="6" borderId="4" xfId="0" applyNumberFormat="1" applyFont="1" applyFill="1" applyBorder="1" applyAlignment="1">
      <alignment horizontal="center" vertical="center"/>
    </xf>
    <xf numFmtId="4" fontId="21" fillId="6" borderId="4" xfId="0" applyNumberFormat="1" applyFont="1" applyFill="1" applyBorder="1" applyAlignment="1">
      <alignment horizontal="center"/>
    </xf>
    <xf numFmtId="4" fontId="21" fillId="6" borderId="4" xfId="0" applyNumberFormat="1" applyFont="1" applyFill="1" applyBorder="1" applyAlignment="1">
      <alignment horizontal="center" vertical="center"/>
    </xf>
    <xf numFmtId="4" fontId="18" fillId="5" borderId="4" xfId="0" applyNumberFormat="1" applyFont="1" applyFill="1" applyBorder="1" applyAlignment="1">
      <alignment horizontal="center" vertical="center"/>
    </xf>
    <xf numFmtId="4" fontId="18" fillId="6" borderId="4" xfId="0" applyNumberFormat="1" applyFont="1" applyFill="1" applyBorder="1" applyAlignment="1">
      <alignment horizontal="center" vertical="center"/>
    </xf>
    <xf numFmtId="4" fontId="6" fillId="5" borderId="4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3" fontId="18" fillId="5" borderId="4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19" fillId="4" borderId="4" xfId="0" applyNumberFormat="1" applyFont="1" applyFill="1" applyBorder="1" applyAlignment="1">
      <alignment horizontal="center" vertical="center"/>
    </xf>
    <xf numFmtId="4" fontId="24" fillId="6" borderId="4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4" fontId="10" fillId="8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4" fontId="4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22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6" fillId="0" borderId="0" xfId="0" applyFont="1" applyAlignment="1">
      <alignment horizontal="justify" vertical="center"/>
    </xf>
    <xf numFmtId="0" fontId="27" fillId="0" borderId="0" xfId="0" applyFont="1" applyAlignment="1">
      <alignment horizontal="right"/>
    </xf>
    <xf numFmtId="0" fontId="27" fillId="0" borderId="0" xfId="0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workbookViewId="0">
      <selection activeCell="M6" sqref="M6"/>
    </sheetView>
  </sheetViews>
  <sheetFormatPr defaultRowHeight="15" x14ac:dyDescent="0.25"/>
  <cols>
    <col min="2" max="2" width="46" style="40" customWidth="1"/>
    <col min="3" max="4" width="10.85546875" customWidth="1"/>
    <col min="5" max="7" width="10.5703125" customWidth="1"/>
    <col min="8" max="8" width="10.85546875" customWidth="1"/>
    <col min="9" max="9" width="10.7109375" style="64" customWidth="1"/>
    <col min="10" max="10" width="10.28515625" customWidth="1"/>
    <col min="11" max="11" width="10.42578125" customWidth="1"/>
    <col min="12" max="12" width="11.140625" customWidth="1"/>
    <col min="13" max="13" width="11.85546875" customWidth="1"/>
    <col min="14" max="14" width="10.42578125" customWidth="1"/>
    <col min="15" max="15" width="9.140625" customWidth="1"/>
  </cols>
  <sheetData>
    <row r="1" spans="1:14" x14ac:dyDescent="0.25">
      <c r="N1" s="98" t="s">
        <v>0</v>
      </c>
    </row>
    <row r="2" spans="1:14" x14ac:dyDescent="0.25">
      <c r="N2" s="100" t="s">
        <v>1</v>
      </c>
    </row>
    <row r="3" spans="1:14" x14ac:dyDescent="0.25">
      <c r="N3" s="100" t="s">
        <v>2</v>
      </c>
    </row>
    <row r="4" spans="1:14" ht="12" customHeight="1" x14ac:dyDescent="0.25">
      <c r="B4" s="7" t="s">
        <v>57</v>
      </c>
      <c r="C4" s="6"/>
      <c r="D4" s="6"/>
      <c r="E4" s="6"/>
      <c r="F4" s="6"/>
      <c r="G4" s="6"/>
      <c r="H4" s="6"/>
      <c r="I4" s="6"/>
      <c r="J4" s="6"/>
      <c r="N4" s="100" t="s">
        <v>64</v>
      </c>
    </row>
    <row r="5" spans="1:14" x14ac:dyDescent="0.25">
      <c r="L5" s="101"/>
      <c r="M5" s="101"/>
      <c r="N5" s="100" t="s">
        <v>67</v>
      </c>
    </row>
    <row r="7" spans="1:14" x14ac:dyDescent="0.25">
      <c r="A7" s="24" t="s">
        <v>3</v>
      </c>
      <c r="B7" s="12" t="s">
        <v>4</v>
      </c>
      <c r="C7" s="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3"/>
    </row>
    <row r="8" spans="1:14" ht="69.599999999999994" customHeight="1" x14ac:dyDescent="0.25">
      <c r="A8" s="24"/>
      <c r="B8" s="12"/>
      <c r="C8" s="12" t="s">
        <v>6</v>
      </c>
      <c r="D8" s="12" t="s">
        <v>7</v>
      </c>
      <c r="E8" s="14" t="s">
        <v>8</v>
      </c>
      <c r="F8" s="15" t="s">
        <v>9</v>
      </c>
      <c r="G8" s="15" t="s">
        <v>10</v>
      </c>
      <c r="H8" s="8" t="s">
        <v>11</v>
      </c>
      <c r="I8" s="23" t="s">
        <v>12</v>
      </c>
      <c r="J8" s="25" t="s">
        <v>13</v>
      </c>
      <c r="K8" s="25" t="s">
        <v>14</v>
      </c>
      <c r="L8" s="26" t="s">
        <v>15</v>
      </c>
      <c r="M8" s="26" t="s">
        <v>16</v>
      </c>
      <c r="N8" s="26" t="s">
        <v>17</v>
      </c>
    </row>
    <row r="9" spans="1:14" x14ac:dyDescent="0.25">
      <c r="A9" s="27"/>
      <c r="B9" s="31" t="s">
        <v>18</v>
      </c>
      <c r="C9" s="16">
        <f t="shared" ref="C9:N9" si="0">C10+C11+C12+C13+C20+C27+C28</f>
        <v>619561.89999999991</v>
      </c>
      <c r="D9" s="16">
        <f t="shared" si="0"/>
        <v>246262.32</v>
      </c>
      <c r="E9" s="17">
        <f t="shared" si="0"/>
        <v>250871.07</v>
      </c>
      <c r="F9" s="17">
        <f t="shared" si="0"/>
        <v>136544.29</v>
      </c>
      <c r="G9" s="17">
        <f t="shared" si="0"/>
        <v>162978.245</v>
      </c>
      <c r="H9" s="9">
        <f t="shared" si="0"/>
        <v>291887.95</v>
      </c>
      <c r="I9" s="70">
        <f t="shared" si="0"/>
        <v>404897.18999999994</v>
      </c>
      <c r="J9" s="28">
        <f t="shared" si="0"/>
        <v>293587.82999999996</v>
      </c>
      <c r="K9" s="28">
        <f t="shared" si="0"/>
        <v>182888.25000000003</v>
      </c>
      <c r="L9" s="29">
        <f t="shared" si="0"/>
        <v>342881.99</v>
      </c>
      <c r="M9" s="29">
        <f t="shared" si="0"/>
        <v>149298.89000000001</v>
      </c>
      <c r="N9" s="29">
        <f t="shared" si="0"/>
        <v>110162.96</v>
      </c>
    </row>
    <row r="10" spans="1:14" ht="25.5" x14ac:dyDescent="0.25">
      <c r="A10" s="30">
        <v>1100</v>
      </c>
      <c r="B10" s="31" t="s">
        <v>19</v>
      </c>
      <c r="C10" s="16">
        <v>305804.42</v>
      </c>
      <c r="D10" s="16">
        <v>141209.01</v>
      </c>
      <c r="E10" s="17">
        <v>99598.09</v>
      </c>
      <c r="F10" s="17">
        <v>66519.179999999993</v>
      </c>
      <c r="G10" s="17">
        <v>90665.87</v>
      </c>
      <c r="H10" s="9">
        <v>141343.24</v>
      </c>
      <c r="I10" s="88">
        <v>179327.23</v>
      </c>
      <c r="J10" s="28">
        <v>111952.62</v>
      </c>
      <c r="K10" s="28">
        <v>105954.41</v>
      </c>
      <c r="L10" s="76">
        <v>179252.05</v>
      </c>
      <c r="M10" s="76">
        <v>70827.44</v>
      </c>
      <c r="N10" s="76">
        <v>57397.65</v>
      </c>
    </row>
    <row r="11" spans="1:14" ht="25.5" x14ac:dyDescent="0.25">
      <c r="A11" s="30">
        <v>1200</v>
      </c>
      <c r="B11" s="31" t="s">
        <v>20</v>
      </c>
      <c r="C11" s="16">
        <v>98777.8</v>
      </c>
      <c r="D11" s="16">
        <v>37844.67</v>
      </c>
      <c r="E11" s="17">
        <v>31399.15</v>
      </c>
      <c r="F11" s="17">
        <v>20015.830000000002</v>
      </c>
      <c r="G11" s="17">
        <v>24166.44</v>
      </c>
      <c r="H11" s="9">
        <v>44899.69</v>
      </c>
      <c r="I11" s="67">
        <v>52400.18</v>
      </c>
      <c r="J11" s="28">
        <v>34834.28</v>
      </c>
      <c r="K11" s="28">
        <v>29865.96</v>
      </c>
      <c r="L11" s="77">
        <v>51360.86</v>
      </c>
      <c r="M11" s="77">
        <v>21755.67</v>
      </c>
      <c r="N11" s="77">
        <v>15652.26</v>
      </c>
    </row>
    <row r="12" spans="1:14" x14ac:dyDescent="0.25">
      <c r="A12" s="30">
        <v>2100</v>
      </c>
      <c r="B12" s="31" t="s">
        <v>21</v>
      </c>
      <c r="C12" s="16">
        <v>248.61</v>
      </c>
      <c r="D12" s="16">
        <v>0</v>
      </c>
      <c r="E12" s="17"/>
      <c r="F12" s="17"/>
      <c r="G12" s="17"/>
      <c r="H12" s="9">
        <v>143.72</v>
      </c>
      <c r="I12" s="70">
        <v>43.57</v>
      </c>
      <c r="J12" s="28">
        <v>589.71</v>
      </c>
      <c r="K12" s="28">
        <v>0</v>
      </c>
      <c r="L12" s="75">
        <v>148.75</v>
      </c>
      <c r="M12" s="75">
        <v>53.74</v>
      </c>
      <c r="N12" s="75"/>
    </row>
    <row r="13" spans="1:14" x14ac:dyDescent="0.25">
      <c r="A13" s="30">
        <v>2200</v>
      </c>
      <c r="B13" s="31" t="s">
        <v>22</v>
      </c>
      <c r="C13" s="16">
        <f t="shared" ref="C13:N13" si="1">C14+C15+C16+C17+C18+C19</f>
        <v>154056.32000000001</v>
      </c>
      <c r="D13" s="16">
        <f t="shared" si="1"/>
        <v>49192.380000000005</v>
      </c>
      <c r="E13" s="17">
        <f t="shared" si="1"/>
        <v>97257.280000000013</v>
      </c>
      <c r="F13" s="17">
        <f t="shared" si="1"/>
        <v>26515.780000000002</v>
      </c>
      <c r="G13" s="17">
        <f t="shared" si="1"/>
        <v>17205.595000000001</v>
      </c>
      <c r="H13" s="9">
        <f t="shared" si="1"/>
        <v>68680.25</v>
      </c>
      <c r="I13" s="70">
        <f t="shared" si="1"/>
        <v>131406.76</v>
      </c>
      <c r="J13" s="28">
        <f t="shared" si="1"/>
        <v>43975.85</v>
      </c>
      <c r="K13" s="28">
        <f t="shared" si="1"/>
        <v>21149.320000000003</v>
      </c>
      <c r="L13" s="29">
        <f t="shared" si="1"/>
        <v>80325.760000000009</v>
      </c>
      <c r="M13" s="29">
        <f t="shared" si="1"/>
        <v>18974.490000000002</v>
      </c>
      <c r="N13" s="29">
        <f t="shared" si="1"/>
        <v>33456.270000000004</v>
      </c>
    </row>
    <row r="14" spans="1:14" x14ac:dyDescent="0.25">
      <c r="A14" s="32">
        <v>2210</v>
      </c>
      <c r="B14" s="33" t="s">
        <v>23</v>
      </c>
      <c r="C14" s="18">
        <v>1064.7</v>
      </c>
      <c r="D14" s="18">
        <v>50.12</v>
      </c>
      <c r="E14" s="19">
        <v>1191.72</v>
      </c>
      <c r="F14" s="19">
        <v>200.24</v>
      </c>
      <c r="G14" s="19">
        <v>159.30500000000001</v>
      </c>
      <c r="H14" s="20">
        <v>2164.21</v>
      </c>
      <c r="I14" s="71">
        <v>3975.81</v>
      </c>
      <c r="J14" s="74">
        <v>622.35</v>
      </c>
      <c r="K14" s="74">
        <v>2545.87</v>
      </c>
      <c r="L14" s="78">
        <v>4792.54</v>
      </c>
      <c r="M14" s="78">
        <v>1362.42</v>
      </c>
      <c r="N14" s="78">
        <v>185.64</v>
      </c>
    </row>
    <row r="15" spans="1:14" x14ac:dyDescent="0.25">
      <c r="A15" s="32">
        <v>2220</v>
      </c>
      <c r="B15" s="33" t="s">
        <v>24</v>
      </c>
      <c r="C15" s="18">
        <v>134999.67999999999</v>
      </c>
      <c r="D15" s="18">
        <v>42099.78</v>
      </c>
      <c r="E15" s="19">
        <v>67575.600000000006</v>
      </c>
      <c r="F15" s="19">
        <v>9347.8700000000008</v>
      </c>
      <c r="G15" s="19">
        <v>5675.05</v>
      </c>
      <c r="H15" s="20">
        <v>46861.95</v>
      </c>
      <c r="I15" s="71">
        <v>102425.88</v>
      </c>
      <c r="J15" s="74">
        <v>23130.03</v>
      </c>
      <c r="K15" s="74">
        <v>15012.56</v>
      </c>
      <c r="L15" s="78">
        <v>61228.15</v>
      </c>
      <c r="M15" s="78">
        <v>11141.42</v>
      </c>
      <c r="N15" s="78">
        <v>26770.25</v>
      </c>
    </row>
    <row r="16" spans="1:14" x14ac:dyDescent="0.25">
      <c r="A16" s="32">
        <v>2230</v>
      </c>
      <c r="B16" s="33" t="s">
        <v>25</v>
      </c>
      <c r="C16" s="18">
        <v>4919.84</v>
      </c>
      <c r="D16" s="18">
        <v>1524.32</v>
      </c>
      <c r="E16" s="19">
        <v>577.16</v>
      </c>
      <c r="F16" s="19">
        <v>1246.43</v>
      </c>
      <c r="G16" s="19">
        <v>1906.7</v>
      </c>
      <c r="H16" s="20">
        <v>4054.53</v>
      </c>
      <c r="I16" s="71">
        <f>7709.84-2839.81</f>
        <v>4870.0300000000007</v>
      </c>
      <c r="J16" s="74">
        <v>4182.1400000000003</v>
      </c>
      <c r="K16" s="74">
        <v>493.56</v>
      </c>
      <c r="L16" s="78">
        <v>764.81</v>
      </c>
      <c r="M16" s="78">
        <v>1245.94</v>
      </c>
      <c r="N16" s="78">
        <v>258</v>
      </c>
    </row>
    <row r="17" spans="1:15" ht="25.5" x14ac:dyDescent="0.25">
      <c r="A17" s="32">
        <v>2240</v>
      </c>
      <c r="B17" s="33" t="s">
        <v>26</v>
      </c>
      <c r="C17" s="18">
        <v>10771</v>
      </c>
      <c r="D17" s="18">
        <v>5397.22</v>
      </c>
      <c r="E17" s="19">
        <v>24863.99</v>
      </c>
      <c r="F17" s="19">
        <v>15202.26</v>
      </c>
      <c r="G17" s="19">
        <v>6620.84</v>
      </c>
      <c r="H17" s="20">
        <v>11206.22</v>
      </c>
      <c r="I17" s="71">
        <v>10661.94</v>
      </c>
      <c r="J17" s="74">
        <v>7404.63</v>
      </c>
      <c r="K17" s="74">
        <v>1700.45</v>
      </c>
      <c r="L17" s="78">
        <v>9492.07</v>
      </c>
      <c r="M17" s="78">
        <v>3363.89</v>
      </c>
      <c r="N17" s="78">
        <v>5229.26</v>
      </c>
    </row>
    <row r="18" spans="1:15" x14ac:dyDescent="0.25">
      <c r="A18" s="32">
        <v>2250</v>
      </c>
      <c r="B18" s="33" t="s">
        <v>27</v>
      </c>
      <c r="C18" s="18">
        <v>1130.7</v>
      </c>
      <c r="D18" s="18">
        <v>0</v>
      </c>
      <c r="E18" s="19">
        <v>2890.08</v>
      </c>
      <c r="F18" s="19">
        <v>518.98</v>
      </c>
      <c r="G18" s="19">
        <v>2108.64</v>
      </c>
      <c r="H18" s="20">
        <v>3372.68</v>
      </c>
      <c r="I18" s="71">
        <v>5070.63</v>
      </c>
      <c r="J18" s="74">
        <v>5106.83</v>
      </c>
      <c r="K18" s="74">
        <v>1396.88</v>
      </c>
      <c r="L18" s="78">
        <v>3758.03</v>
      </c>
      <c r="M18" s="78">
        <v>1860.82</v>
      </c>
      <c r="N18" s="78">
        <v>1013.12</v>
      </c>
    </row>
    <row r="19" spans="1:15" x14ac:dyDescent="0.25">
      <c r="A19" s="32">
        <v>2260</v>
      </c>
      <c r="B19" s="33" t="s">
        <v>28</v>
      </c>
      <c r="C19" s="18">
        <v>1170.4000000000001</v>
      </c>
      <c r="D19" s="18">
        <v>120.94</v>
      </c>
      <c r="E19" s="19">
        <v>158.72999999999999</v>
      </c>
      <c r="F19" s="19"/>
      <c r="G19" s="19">
        <v>735.06</v>
      </c>
      <c r="H19" s="20">
        <v>1020.66</v>
      </c>
      <c r="I19" s="71">
        <v>4402.47</v>
      </c>
      <c r="J19" s="74">
        <v>3529.87</v>
      </c>
      <c r="K19" s="74"/>
      <c r="L19" s="78">
        <v>290.16000000000003</v>
      </c>
      <c r="M19" s="78"/>
      <c r="N19" s="78"/>
    </row>
    <row r="20" spans="1:15" ht="25.5" x14ac:dyDescent="0.25">
      <c r="A20" s="30">
        <v>2300</v>
      </c>
      <c r="B20" s="31" t="s">
        <v>29</v>
      </c>
      <c r="C20" s="16">
        <f t="shared" ref="C20:N20" si="2">C21+C23+C24+C25+C26+C22</f>
        <v>48514.69</v>
      </c>
      <c r="D20" s="16">
        <f t="shared" si="2"/>
        <v>15770.509999999998</v>
      </c>
      <c r="E20" s="17">
        <f t="shared" si="2"/>
        <v>22276.030000000002</v>
      </c>
      <c r="F20" s="17">
        <f t="shared" si="2"/>
        <v>22690.22</v>
      </c>
      <c r="G20" s="17">
        <f t="shared" si="2"/>
        <v>29523.63</v>
      </c>
      <c r="H20" s="9">
        <f t="shared" si="2"/>
        <v>32835.9</v>
      </c>
      <c r="I20" s="66">
        <f t="shared" si="2"/>
        <v>35636.909999999996</v>
      </c>
      <c r="J20" s="28">
        <f t="shared" si="2"/>
        <v>100495.33</v>
      </c>
      <c r="K20" s="28">
        <f t="shared" si="2"/>
        <v>23062.129999999997</v>
      </c>
      <c r="L20" s="34">
        <f t="shared" si="2"/>
        <v>26734.170000000002</v>
      </c>
      <c r="M20" s="34">
        <f t="shared" si="2"/>
        <v>34242.26</v>
      </c>
      <c r="N20" s="34">
        <f t="shared" si="2"/>
        <v>2992.68</v>
      </c>
    </row>
    <row r="21" spans="1:15" x14ac:dyDescent="0.25">
      <c r="A21" s="32">
        <v>2310</v>
      </c>
      <c r="B21" s="33" t="s">
        <v>30</v>
      </c>
      <c r="C21" s="18">
        <v>17099.009999999998</v>
      </c>
      <c r="D21" s="18">
        <v>4131.7</v>
      </c>
      <c r="E21" s="19">
        <v>13988.42</v>
      </c>
      <c r="F21" s="19">
        <v>3421.21</v>
      </c>
      <c r="G21" s="19">
        <v>3643.59</v>
      </c>
      <c r="H21" s="10">
        <v>7155.3</v>
      </c>
      <c r="I21" s="72">
        <v>6954.77</v>
      </c>
      <c r="J21" s="74">
        <v>18844.09</v>
      </c>
      <c r="K21" s="74">
        <v>10028.94</v>
      </c>
      <c r="L21" s="79">
        <v>8232.33</v>
      </c>
      <c r="M21" s="79">
        <v>3567.05</v>
      </c>
      <c r="N21" s="79">
        <v>1065.94</v>
      </c>
    </row>
    <row r="22" spans="1:15" x14ac:dyDescent="0.25">
      <c r="A22" s="32">
        <v>2320</v>
      </c>
      <c r="B22" s="33" t="s">
        <v>31</v>
      </c>
      <c r="C22" s="18">
        <v>0</v>
      </c>
      <c r="D22" s="18">
        <v>0</v>
      </c>
      <c r="E22" s="19">
        <v>2.88</v>
      </c>
      <c r="F22" s="19">
        <v>11542.32</v>
      </c>
      <c r="G22" s="19">
        <v>18841.400000000001</v>
      </c>
      <c r="H22" s="10">
        <v>10025.17</v>
      </c>
      <c r="I22" s="71">
        <v>0</v>
      </c>
      <c r="J22" s="74">
        <v>59019.19</v>
      </c>
      <c r="K22" s="74">
        <v>154.29</v>
      </c>
      <c r="L22" s="79"/>
      <c r="M22" s="79">
        <v>26327.86</v>
      </c>
      <c r="N22" s="79"/>
    </row>
    <row r="23" spans="1:15" ht="25.5" x14ac:dyDescent="0.25">
      <c r="A23" s="32">
        <v>2340</v>
      </c>
      <c r="B23" s="35" t="s">
        <v>32</v>
      </c>
      <c r="C23" s="18">
        <v>961.53</v>
      </c>
      <c r="D23" s="18">
        <v>43.48</v>
      </c>
      <c r="E23" s="19">
        <v>149.22999999999999</v>
      </c>
      <c r="F23" s="19">
        <v>95.89</v>
      </c>
      <c r="G23" s="19">
        <v>109.64</v>
      </c>
      <c r="H23" s="10">
        <v>100</v>
      </c>
      <c r="I23" s="71">
        <v>473.57</v>
      </c>
      <c r="J23" s="74">
        <v>607.84</v>
      </c>
      <c r="K23" s="74">
        <v>0</v>
      </c>
      <c r="L23" s="79">
        <v>384.57</v>
      </c>
      <c r="M23" s="79">
        <v>39.54</v>
      </c>
      <c r="N23" s="79"/>
    </row>
    <row r="24" spans="1:15" x14ac:dyDescent="0.25">
      <c r="A24" s="32">
        <v>2350</v>
      </c>
      <c r="B24" s="35" t="s">
        <v>33</v>
      </c>
      <c r="C24" s="18">
        <v>13547.84</v>
      </c>
      <c r="D24" s="18">
        <v>5888.1</v>
      </c>
      <c r="E24" s="19">
        <v>7424.76</v>
      </c>
      <c r="F24" s="19">
        <v>5513.72</v>
      </c>
      <c r="G24" s="19">
        <v>3828.15</v>
      </c>
      <c r="H24" s="10">
        <v>7092.01</v>
      </c>
      <c r="I24" s="72">
        <v>15409.44</v>
      </c>
      <c r="J24" s="74">
        <v>17914.11</v>
      </c>
      <c r="K24" s="74">
        <v>7894.66</v>
      </c>
      <c r="L24" s="79">
        <v>15868.62</v>
      </c>
      <c r="M24" s="79">
        <v>3234.56</v>
      </c>
      <c r="N24" s="79">
        <v>1484.14</v>
      </c>
    </row>
    <row r="25" spans="1:15" ht="63.75" x14ac:dyDescent="0.25">
      <c r="A25" s="32">
        <v>2360</v>
      </c>
      <c r="B25" s="35" t="s">
        <v>34</v>
      </c>
      <c r="C25" s="18">
        <v>0</v>
      </c>
      <c r="D25" s="18"/>
      <c r="E25" s="19">
        <v>564.9</v>
      </c>
      <c r="F25" s="19">
        <v>103.26</v>
      </c>
      <c r="G25" s="19"/>
      <c r="H25" s="10">
        <v>0</v>
      </c>
      <c r="I25" s="71">
        <v>0</v>
      </c>
      <c r="J25" s="74"/>
      <c r="K25" s="74">
        <v>1284.48</v>
      </c>
      <c r="L25" s="79"/>
      <c r="M25" s="79">
        <v>431.1</v>
      </c>
      <c r="N25" s="79">
        <v>18.579999999999998</v>
      </c>
    </row>
    <row r="26" spans="1:15" x14ac:dyDescent="0.25">
      <c r="A26" s="32">
        <v>2370</v>
      </c>
      <c r="B26" s="33" t="s">
        <v>35</v>
      </c>
      <c r="C26" s="18">
        <v>16906.310000000001</v>
      </c>
      <c r="D26" s="18">
        <v>5707.23</v>
      </c>
      <c r="E26" s="19">
        <v>145.84</v>
      </c>
      <c r="F26" s="19">
        <v>2013.82</v>
      </c>
      <c r="G26" s="19">
        <v>3100.85</v>
      </c>
      <c r="H26" s="10">
        <v>8463.42</v>
      </c>
      <c r="I26" s="72">
        <v>12799.13</v>
      </c>
      <c r="J26" s="74">
        <v>4110.1000000000004</v>
      </c>
      <c r="K26" s="74">
        <v>3699.76</v>
      </c>
      <c r="L26" s="79">
        <v>2248.65</v>
      </c>
      <c r="M26" s="79">
        <v>642.15</v>
      </c>
      <c r="N26" s="79">
        <v>424.02</v>
      </c>
    </row>
    <row r="27" spans="1:15" x14ac:dyDescent="0.25">
      <c r="A27" s="30">
        <v>2400</v>
      </c>
      <c r="B27" s="31" t="s">
        <v>36</v>
      </c>
      <c r="C27" s="16">
        <v>1660.41</v>
      </c>
      <c r="D27" s="16">
        <v>445.75</v>
      </c>
      <c r="E27" s="17"/>
      <c r="F27" s="17"/>
      <c r="G27" s="17"/>
      <c r="H27" s="9">
        <v>264.95</v>
      </c>
      <c r="I27" s="70">
        <v>439.17</v>
      </c>
      <c r="J27" s="28">
        <v>315.35000000000002</v>
      </c>
      <c r="K27" s="28">
        <v>155.94999999999999</v>
      </c>
      <c r="L27" s="75"/>
      <c r="M27" s="75"/>
      <c r="N27" s="75"/>
    </row>
    <row r="28" spans="1:15" x14ac:dyDescent="0.25">
      <c r="A28" s="30">
        <v>5233</v>
      </c>
      <c r="B28" s="31" t="s">
        <v>37</v>
      </c>
      <c r="C28" s="16">
        <v>10499.65</v>
      </c>
      <c r="D28" s="16">
        <v>1800</v>
      </c>
      <c r="E28" s="17">
        <v>340.52</v>
      </c>
      <c r="F28" s="17">
        <v>803.28</v>
      </c>
      <c r="G28" s="17">
        <v>1416.71</v>
      </c>
      <c r="H28" s="9">
        <v>3720.2</v>
      </c>
      <c r="I28" s="70">
        <v>5643.37</v>
      </c>
      <c r="J28" s="28">
        <v>1424.69</v>
      </c>
      <c r="K28" s="28">
        <v>2700.48</v>
      </c>
      <c r="L28" s="75">
        <v>5060.3999999999996</v>
      </c>
      <c r="M28" s="75">
        <v>3445.29</v>
      </c>
      <c r="N28" s="75">
        <v>664.1</v>
      </c>
    </row>
    <row r="29" spans="1:15" x14ac:dyDescent="0.25">
      <c r="A29" s="36" t="s">
        <v>38</v>
      </c>
      <c r="B29" s="41" t="s">
        <v>39</v>
      </c>
      <c r="C29" s="18"/>
      <c r="D29" s="18">
        <f>107.75*1.2359</f>
        <v>133.16822500000001</v>
      </c>
      <c r="E29" s="19"/>
      <c r="F29" s="19">
        <f>109.32*1.2359</f>
        <v>135.108588</v>
      </c>
      <c r="G29" s="19"/>
      <c r="H29" s="10">
        <f>853.38*1.2359</f>
        <v>1054.6923420000001</v>
      </c>
      <c r="I29" s="73"/>
      <c r="J29" s="74"/>
      <c r="K29" s="74"/>
      <c r="L29" s="87"/>
      <c r="M29" s="87"/>
      <c r="N29" s="87"/>
    </row>
    <row r="30" spans="1:15" ht="15.75" x14ac:dyDescent="0.25">
      <c r="A30" s="37"/>
      <c r="B30" s="42" t="s">
        <v>60</v>
      </c>
      <c r="C30" s="50">
        <v>809</v>
      </c>
      <c r="D30" s="51">
        <v>85</v>
      </c>
      <c r="E30" s="52">
        <v>178</v>
      </c>
      <c r="F30" s="52">
        <v>88</v>
      </c>
      <c r="G30" s="52">
        <v>72</v>
      </c>
      <c r="H30" s="53">
        <v>422</v>
      </c>
      <c r="I30" s="63">
        <v>425</v>
      </c>
      <c r="J30" s="54">
        <v>154</v>
      </c>
      <c r="K30" s="54">
        <v>110</v>
      </c>
      <c r="L30" s="55">
        <v>406</v>
      </c>
      <c r="M30" s="55">
        <v>101</v>
      </c>
      <c r="N30" s="55">
        <v>32</v>
      </c>
      <c r="O30" s="91"/>
    </row>
    <row r="31" spans="1:15" x14ac:dyDescent="0.25">
      <c r="A31" s="37" t="s">
        <v>40</v>
      </c>
      <c r="B31" s="41" t="s">
        <v>41</v>
      </c>
      <c r="C31" s="21">
        <f t="shared" ref="C31:I31" si="3">C9/C30</f>
        <v>765.8367119901111</v>
      </c>
      <c r="D31" s="21">
        <f>D9/D30</f>
        <v>2897.2037647058823</v>
      </c>
      <c r="E31" s="22">
        <f t="shared" si="3"/>
        <v>1409.3880337078651</v>
      </c>
      <c r="F31" s="22">
        <f t="shared" si="3"/>
        <v>1551.6396590909092</v>
      </c>
      <c r="G31" s="22">
        <f t="shared" si="3"/>
        <v>2263.5867361111109</v>
      </c>
      <c r="H31" s="11">
        <f>H9/H30</f>
        <v>691.67760663507113</v>
      </c>
      <c r="I31" s="65">
        <f t="shared" si="3"/>
        <v>952.69927058823521</v>
      </c>
      <c r="J31" s="44">
        <f>J9/J30</f>
        <v>1906.4144805194803</v>
      </c>
      <c r="K31" s="44">
        <f>K9/K30</f>
        <v>1662.6204545454548</v>
      </c>
      <c r="L31" s="45">
        <f>L9/L30</f>
        <v>844.53692118226604</v>
      </c>
      <c r="M31" s="45">
        <f>M9/M30</f>
        <v>1478.2068316831685</v>
      </c>
      <c r="N31" s="45">
        <f>N9/N30</f>
        <v>3442.5925000000002</v>
      </c>
    </row>
    <row r="32" spans="1:15" ht="30" x14ac:dyDescent="0.25">
      <c r="A32" s="37"/>
      <c r="B32" s="43" t="s">
        <v>42</v>
      </c>
      <c r="C32" s="56">
        <f t="shared" ref="C32:K32" si="4">C31/12</f>
        <v>63.819725999175922</v>
      </c>
      <c r="D32" s="56">
        <f t="shared" si="4"/>
        <v>241.43364705882354</v>
      </c>
      <c r="E32" s="57">
        <f t="shared" si="4"/>
        <v>117.44900280898877</v>
      </c>
      <c r="F32" s="57">
        <f t="shared" si="4"/>
        <v>129.30330492424244</v>
      </c>
      <c r="G32" s="57">
        <f t="shared" si="4"/>
        <v>188.63222800925925</v>
      </c>
      <c r="H32" s="58">
        <f t="shared" si="4"/>
        <v>57.639800552922594</v>
      </c>
      <c r="I32" s="62">
        <f t="shared" si="4"/>
        <v>79.391605882352934</v>
      </c>
      <c r="J32" s="59">
        <f t="shared" si="4"/>
        <v>158.86787337662335</v>
      </c>
      <c r="K32" s="59">
        <f t="shared" si="4"/>
        <v>138.55170454545456</v>
      </c>
      <c r="L32" s="60">
        <f>L31/12</f>
        <v>70.378076765188837</v>
      </c>
      <c r="M32" s="60">
        <f>M31/12</f>
        <v>123.18390264026404</v>
      </c>
      <c r="N32" s="60">
        <f>N31/12</f>
        <v>286.88270833333337</v>
      </c>
    </row>
    <row r="34" spans="2:14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</row>
    <row r="35" spans="2:14" ht="42.75" customHeight="1" x14ac:dyDescent="0.25">
      <c r="B35" s="46" t="s">
        <v>65</v>
      </c>
      <c r="C35" s="2"/>
      <c r="D35" s="2"/>
      <c r="E35" s="2"/>
      <c r="F35" s="2"/>
      <c r="G35" s="48"/>
      <c r="H35" s="48" t="s">
        <v>66</v>
      </c>
    </row>
    <row r="37" spans="2:14" x14ac:dyDescent="0.25">
      <c r="C37" s="95"/>
      <c r="D37" s="95"/>
      <c r="E37" s="95"/>
      <c r="F37" s="95"/>
      <c r="G37" s="95"/>
      <c r="H37" s="95"/>
      <c r="I37" s="96"/>
      <c r="J37" s="95"/>
      <c r="K37" s="95"/>
      <c r="L37" s="95"/>
      <c r="M37" s="95"/>
      <c r="N37" s="95"/>
    </row>
    <row r="38" spans="2:14" x14ac:dyDescent="0.25">
      <c r="F38" s="95"/>
    </row>
    <row r="39" spans="2:14" x14ac:dyDescent="0.25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</row>
    <row r="40" spans="2:14" x14ac:dyDescent="0.25"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</row>
  </sheetData>
  <mergeCells count="3">
    <mergeCell ref="B4:J4"/>
    <mergeCell ref="C7:N7"/>
    <mergeCell ref="C35:F35"/>
  </mergeCells>
  <pageMargins left="0.38" right="0.3" top="0.4" bottom="0.74803149606299213" header="0.31496062992125984" footer="0.31496062992125984"/>
  <pageSetup paperSize="9" scale="7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1"/>
  <sheetViews>
    <sheetView workbookViewId="0">
      <pane xSplit="2" ySplit="8" topLeftCell="D9" activePane="bottomRight" state="frozen"/>
      <selection pane="topRight"/>
      <selection pane="bottomLeft"/>
      <selection pane="bottomRight" activeCell="B37" sqref="B37"/>
    </sheetView>
  </sheetViews>
  <sheetFormatPr defaultRowHeight="15" x14ac:dyDescent="0.25"/>
  <cols>
    <col min="1" max="1" width="6.42578125" customWidth="1"/>
    <col min="2" max="2" width="41.42578125" style="40" customWidth="1"/>
    <col min="3" max="3" width="14.7109375" customWidth="1"/>
    <col min="4" max="5" width="10.85546875" customWidth="1"/>
    <col min="6" max="6" width="10.28515625" customWidth="1"/>
    <col min="7" max="7" width="10" customWidth="1"/>
    <col min="8" max="8" width="10.5703125" customWidth="1"/>
    <col min="9" max="10" width="11.42578125" customWidth="1"/>
    <col min="11" max="11" width="12.7109375" customWidth="1"/>
    <col min="12" max="12" width="11.28515625" customWidth="1"/>
    <col min="13" max="13" width="11.140625" customWidth="1"/>
    <col min="14" max="14" width="11.5703125" style="64" customWidth="1"/>
    <col min="15" max="15" width="10.28515625" style="64" customWidth="1"/>
    <col min="16" max="16" width="10.42578125" customWidth="1"/>
  </cols>
  <sheetData>
    <row r="1" spans="1:15" x14ac:dyDescent="0.25">
      <c r="O1" s="97" t="s">
        <v>43</v>
      </c>
    </row>
    <row r="2" spans="1:15" x14ac:dyDescent="0.25">
      <c r="O2" s="39" t="s">
        <v>1</v>
      </c>
    </row>
    <row r="3" spans="1:15" ht="15.75" x14ac:dyDescent="0.25">
      <c r="B3" s="1" t="s">
        <v>58</v>
      </c>
      <c r="C3" s="1"/>
      <c r="D3" s="1"/>
      <c r="E3" s="1"/>
      <c r="F3" s="1"/>
      <c r="G3" s="1"/>
      <c r="H3" s="1"/>
      <c r="I3" s="1"/>
      <c r="J3" s="1"/>
      <c r="K3" s="1"/>
      <c r="L3" s="1"/>
      <c r="O3" s="39" t="s">
        <v>2</v>
      </c>
    </row>
    <row r="4" spans="1:15" x14ac:dyDescent="0.25">
      <c r="O4" s="39" t="s">
        <v>63</v>
      </c>
    </row>
    <row r="5" spans="1:15" x14ac:dyDescent="0.25">
      <c r="O5" s="39" t="s">
        <v>62</v>
      </c>
    </row>
    <row r="7" spans="1:15" x14ac:dyDescent="0.25">
      <c r="A7" s="24" t="s">
        <v>3</v>
      </c>
      <c r="B7" s="12" t="s">
        <v>4</v>
      </c>
      <c r="C7" s="5" t="s">
        <v>5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3"/>
    </row>
    <row r="8" spans="1:15" ht="38.25" x14ac:dyDescent="0.25">
      <c r="A8" s="24"/>
      <c r="B8" s="12"/>
      <c r="C8" s="12" t="s">
        <v>44</v>
      </c>
      <c r="D8" s="12" t="s">
        <v>45</v>
      </c>
      <c r="E8" s="12" t="s">
        <v>46</v>
      </c>
      <c r="F8" s="13" t="s">
        <v>47</v>
      </c>
      <c r="G8" s="13" t="s">
        <v>48</v>
      </c>
      <c r="H8" s="13" t="s">
        <v>49</v>
      </c>
      <c r="I8" s="8" t="s">
        <v>50</v>
      </c>
      <c r="J8" s="8" t="s">
        <v>61</v>
      </c>
      <c r="K8" s="23" t="s">
        <v>51</v>
      </c>
      <c r="L8" s="23" t="s">
        <v>52</v>
      </c>
      <c r="M8" s="25" t="s">
        <v>53</v>
      </c>
      <c r="N8" s="26" t="s">
        <v>54</v>
      </c>
      <c r="O8" s="26" t="s">
        <v>55</v>
      </c>
    </row>
    <row r="9" spans="1:15" x14ac:dyDescent="0.25">
      <c r="A9" s="27"/>
      <c r="B9" s="31" t="s">
        <v>18</v>
      </c>
      <c r="C9" s="16">
        <f t="shared" ref="C9:O9" si="0">C10+C11+C12+C13+C20+C27+C28</f>
        <v>537712.19999999995</v>
      </c>
      <c r="D9" s="16">
        <f t="shared" si="0"/>
        <v>510923.57000000007</v>
      </c>
      <c r="E9" s="16">
        <f t="shared" si="0"/>
        <v>274192.90000000002</v>
      </c>
      <c r="F9" s="17">
        <f t="shared" si="0"/>
        <v>269983.05000000005</v>
      </c>
      <c r="G9" s="17">
        <f t="shared" si="0"/>
        <v>99663.329999999987</v>
      </c>
      <c r="H9" s="17">
        <f t="shared" si="0"/>
        <v>75930.959999999992</v>
      </c>
      <c r="I9" s="9">
        <f t="shared" si="0"/>
        <v>400888</v>
      </c>
      <c r="J9" s="9">
        <f>J10+J11+J12+J13+J20+J27+J28</f>
        <v>321593</v>
      </c>
      <c r="K9" s="67">
        <f t="shared" si="0"/>
        <v>129928.78</v>
      </c>
      <c r="L9" s="67">
        <f t="shared" si="0"/>
        <v>290513.71999999997</v>
      </c>
      <c r="M9" s="28">
        <f t="shared" si="0"/>
        <v>196598.44999999998</v>
      </c>
      <c r="N9" s="29">
        <f t="shared" si="0"/>
        <v>511101.25999999995</v>
      </c>
      <c r="O9" s="29">
        <f t="shared" si="0"/>
        <v>203477.16</v>
      </c>
    </row>
    <row r="10" spans="1:15" ht="25.5" x14ac:dyDescent="0.25">
      <c r="A10" s="30">
        <v>1100</v>
      </c>
      <c r="B10" s="31" t="s">
        <v>19</v>
      </c>
      <c r="C10" s="16">
        <v>352514.64</v>
      </c>
      <c r="D10" s="16">
        <v>347290.33</v>
      </c>
      <c r="E10" s="16">
        <v>184914.71</v>
      </c>
      <c r="F10" s="17">
        <v>166421.95000000001</v>
      </c>
      <c r="G10" s="17">
        <v>54532.6</v>
      </c>
      <c r="H10" s="17">
        <v>50292.79</v>
      </c>
      <c r="I10" s="9">
        <v>269250</v>
      </c>
      <c r="J10" s="9">
        <v>209287</v>
      </c>
      <c r="K10" s="88">
        <f>48763.19+30464.57+8812.66</f>
        <v>88040.420000000013</v>
      </c>
      <c r="L10" s="88">
        <f>94783.87+81468.31+17677.85</f>
        <v>193930.03</v>
      </c>
      <c r="M10" s="28">
        <v>134873.57999999999</v>
      </c>
      <c r="N10" s="76">
        <v>354291.49</v>
      </c>
      <c r="O10" s="76">
        <v>137214.03</v>
      </c>
    </row>
    <row r="11" spans="1:15" ht="38.25" x14ac:dyDescent="0.25">
      <c r="A11" s="30">
        <v>1200</v>
      </c>
      <c r="B11" s="31" t="s">
        <v>20</v>
      </c>
      <c r="C11" s="16">
        <v>98734.17</v>
      </c>
      <c r="D11" s="16">
        <v>94958.75</v>
      </c>
      <c r="E11" s="16">
        <v>52096.53</v>
      </c>
      <c r="F11" s="17">
        <v>46472.07</v>
      </c>
      <c r="G11" s="17">
        <v>14714.8</v>
      </c>
      <c r="H11" s="17">
        <v>12769.88</v>
      </c>
      <c r="I11" s="9">
        <v>70489</v>
      </c>
      <c r="J11" s="92">
        <v>60251</v>
      </c>
      <c r="K11" s="89">
        <f>11572.75+8868.48+2695.11</f>
        <v>23136.34</v>
      </c>
      <c r="L11" s="89">
        <f>23621.83+24497.58+4381.74</f>
        <v>52501.15</v>
      </c>
      <c r="M11" s="28">
        <v>37552.269999999997</v>
      </c>
      <c r="N11" s="77">
        <v>97444.73</v>
      </c>
      <c r="O11" s="77">
        <v>36855.5</v>
      </c>
    </row>
    <row r="12" spans="1:15" ht="25.5" x14ac:dyDescent="0.25">
      <c r="A12" s="30">
        <v>2100</v>
      </c>
      <c r="B12" s="31" t="s">
        <v>21</v>
      </c>
      <c r="C12" s="16"/>
      <c r="D12" s="16">
        <v>0</v>
      </c>
      <c r="E12" s="16">
        <v>0</v>
      </c>
      <c r="F12" s="17"/>
      <c r="G12" s="17"/>
      <c r="H12" s="17"/>
      <c r="I12" s="9">
        <v>80</v>
      </c>
      <c r="J12" s="9">
        <v>70</v>
      </c>
      <c r="K12" s="67"/>
      <c r="L12" s="90"/>
      <c r="M12" s="28"/>
      <c r="N12" s="75"/>
      <c r="O12" s="75">
        <v>54.23</v>
      </c>
    </row>
    <row r="13" spans="1:15" x14ac:dyDescent="0.25">
      <c r="A13" s="30">
        <v>2200</v>
      </c>
      <c r="B13" s="31" t="s">
        <v>22</v>
      </c>
      <c r="C13" s="16">
        <f t="shared" ref="C13:O13" si="1">C14+C15+C16+C17+C18+C19</f>
        <v>66843.440000000017</v>
      </c>
      <c r="D13" s="16">
        <f t="shared" si="1"/>
        <v>54498.15</v>
      </c>
      <c r="E13" s="16">
        <f t="shared" si="1"/>
        <v>26909.390000000003</v>
      </c>
      <c r="F13" s="17">
        <f t="shared" si="1"/>
        <v>49245.350000000006</v>
      </c>
      <c r="G13" s="17">
        <f t="shared" si="1"/>
        <v>19096.64</v>
      </c>
      <c r="H13" s="17">
        <f t="shared" si="1"/>
        <v>8436.6400000000012</v>
      </c>
      <c r="I13" s="9">
        <f t="shared" si="1"/>
        <v>28894</v>
      </c>
      <c r="J13" s="9">
        <f>J14+J15+J16+J17+J18+J19</f>
        <v>45015</v>
      </c>
      <c r="K13" s="67">
        <f t="shared" si="1"/>
        <v>9355.9599999999991</v>
      </c>
      <c r="L13" s="67">
        <f t="shared" si="1"/>
        <v>22460.559999999998</v>
      </c>
      <c r="M13" s="28">
        <f t="shared" si="1"/>
        <v>8072.97</v>
      </c>
      <c r="N13" s="29">
        <f t="shared" si="1"/>
        <v>44286.909999999996</v>
      </c>
      <c r="O13" s="29">
        <f t="shared" si="1"/>
        <v>15264.11</v>
      </c>
    </row>
    <row r="14" spans="1:15" x14ac:dyDescent="0.25">
      <c r="A14" s="32">
        <v>2210</v>
      </c>
      <c r="B14" s="33" t="s">
        <v>23</v>
      </c>
      <c r="C14" s="18">
        <v>10.8</v>
      </c>
      <c r="D14" s="18">
        <v>31.22</v>
      </c>
      <c r="E14" s="18">
        <v>44.68</v>
      </c>
      <c r="F14" s="19">
        <v>582.69000000000005</v>
      </c>
      <c r="G14" s="19">
        <v>113.53</v>
      </c>
      <c r="H14" s="19"/>
      <c r="I14" s="10">
        <v>983</v>
      </c>
      <c r="J14" s="10">
        <v>604</v>
      </c>
      <c r="K14" s="69">
        <v>621.95000000000005</v>
      </c>
      <c r="L14" s="69">
        <v>833.4</v>
      </c>
      <c r="M14" s="74">
        <v>126.89</v>
      </c>
      <c r="N14" s="78">
        <v>236.56</v>
      </c>
      <c r="O14" s="78">
        <v>337.54</v>
      </c>
    </row>
    <row r="15" spans="1:15" x14ac:dyDescent="0.25">
      <c r="A15" s="32">
        <v>2220</v>
      </c>
      <c r="B15" s="33" t="s">
        <v>24</v>
      </c>
      <c r="C15" s="18">
        <v>59262.3</v>
      </c>
      <c r="D15" s="18">
        <v>42958.65</v>
      </c>
      <c r="E15" s="18">
        <v>22758.6</v>
      </c>
      <c r="F15" s="19">
        <v>36217.480000000003</v>
      </c>
      <c r="G15" s="19">
        <v>7277.99</v>
      </c>
      <c r="H15" s="19">
        <v>4764.34</v>
      </c>
      <c r="I15" s="10">
        <v>20412</v>
      </c>
      <c r="J15" s="10">
        <v>39245</v>
      </c>
      <c r="K15" s="69">
        <f>703.53+4587.58+209.98</f>
        <v>5501.0899999999992</v>
      </c>
      <c r="L15" s="69">
        <v>14120.98</v>
      </c>
      <c r="M15" s="74">
        <v>5981.61</v>
      </c>
      <c r="N15" s="78">
        <v>35082.65</v>
      </c>
      <c r="O15" s="78">
        <v>9054.16</v>
      </c>
    </row>
    <row r="16" spans="1:15" x14ac:dyDescent="0.25">
      <c r="A16" s="32">
        <v>2230</v>
      </c>
      <c r="B16" s="33" t="s">
        <v>25</v>
      </c>
      <c r="C16" s="18">
        <v>2349.41</v>
      </c>
      <c r="D16" s="18">
        <v>832.45</v>
      </c>
      <c r="E16" s="18">
        <v>553.95000000000005</v>
      </c>
      <c r="F16" s="19">
        <v>2676.17</v>
      </c>
      <c r="G16" s="19">
        <v>59.69</v>
      </c>
      <c r="H16" s="19">
        <v>145.76</v>
      </c>
      <c r="I16" s="10">
        <v>1170</v>
      </c>
      <c r="J16" s="10">
        <v>1070</v>
      </c>
      <c r="K16" s="69">
        <f>619.97-43.98</f>
        <v>575.99</v>
      </c>
      <c r="L16" s="69">
        <f>2610.62-1085.78</f>
        <v>1524.84</v>
      </c>
      <c r="M16" s="74">
        <v>963.66</v>
      </c>
      <c r="N16" s="78">
        <v>2257.77</v>
      </c>
      <c r="O16" s="78">
        <v>1834.34</v>
      </c>
    </row>
    <row r="17" spans="1:16" ht="25.5" x14ac:dyDescent="0.25">
      <c r="A17" s="32">
        <v>2240</v>
      </c>
      <c r="B17" s="33" t="s">
        <v>26</v>
      </c>
      <c r="C17" s="18">
        <v>4766.34</v>
      </c>
      <c r="D17" s="18">
        <v>10140.57</v>
      </c>
      <c r="E17" s="18">
        <v>3220.9</v>
      </c>
      <c r="F17" s="19">
        <v>8669.9500000000007</v>
      </c>
      <c r="G17" s="19">
        <v>10589.79</v>
      </c>
      <c r="H17" s="19">
        <v>1973.01</v>
      </c>
      <c r="I17" s="10">
        <v>5158</v>
      </c>
      <c r="J17" s="10">
        <v>3594</v>
      </c>
      <c r="K17" s="69">
        <v>2514.13</v>
      </c>
      <c r="L17" s="69">
        <v>4967.04</v>
      </c>
      <c r="M17" s="74">
        <v>837.46</v>
      </c>
      <c r="N17" s="78">
        <v>5614.13</v>
      </c>
      <c r="O17" s="78">
        <v>3713.47</v>
      </c>
    </row>
    <row r="18" spans="1:16" x14ac:dyDescent="0.25">
      <c r="A18" s="32">
        <v>2250</v>
      </c>
      <c r="B18" s="33" t="s">
        <v>27</v>
      </c>
      <c r="C18" s="18">
        <v>388.6</v>
      </c>
      <c r="D18" s="18">
        <v>286.95999999999998</v>
      </c>
      <c r="E18" s="18">
        <v>278.47000000000003</v>
      </c>
      <c r="F18" s="19">
        <v>1099.06</v>
      </c>
      <c r="G18" s="19">
        <v>1055.6400000000001</v>
      </c>
      <c r="H18" s="19">
        <v>1343.16</v>
      </c>
      <c r="I18" s="10">
        <v>1130</v>
      </c>
      <c r="J18" s="10">
        <v>502</v>
      </c>
      <c r="K18" s="69"/>
      <c r="L18" s="69">
        <v>795.6</v>
      </c>
      <c r="M18" s="74">
        <v>163.35</v>
      </c>
      <c r="N18" s="78">
        <v>892.87</v>
      </c>
      <c r="O18" s="78">
        <v>324.60000000000002</v>
      </c>
    </row>
    <row r="19" spans="1:16" x14ac:dyDescent="0.25">
      <c r="A19" s="32">
        <v>2260</v>
      </c>
      <c r="B19" s="33" t="s">
        <v>28</v>
      </c>
      <c r="C19" s="18">
        <v>65.989999999999995</v>
      </c>
      <c r="D19" s="18">
        <v>248.3</v>
      </c>
      <c r="E19" s="18">
        <v>52.79</v>
      </c>
      <c r="F19" s="19"/>
      <c r="G19" s="19"/>
      <c r="H19" s="19">
        <v>210.37</v>
      </c>
      <c r="I19" s="10">
        <v>41</v>
      </c>
      <c r="J19" s="10"/>
      <c r="K19" s="69">
        <v>142.80000000000001</v>
      </c>
      <c r="L19" s="69">
        <v>218.7</v>
      </c>
      <c r="M19" s="74"/>
      <c r="N19" s="78">
        <v>202.93</v>
      </c>
      <c r="O19" s="78"/>
    </row>
    <row r="20" spans="1:16" ht="38.25" x14ac:dyDescent="0.25">
      <c r="A20" s="30">
        <v>2300</v>
      </c>
      <c r="B20" s="31" t="s">
        <v>29</v>
      </c>
      <c r="C20" s="16">
        <f>C21+C23+C25+C24+C26+C22</f>
        <v>19619.95</v>
      </c>
      <c r="D20" s="16">
        <f t="shared" ref="D20:O20" si="2">D21+D23+D24+D25+D26+D22</f>
        <v>14176.34</v>
      </c>
      <c r="E20" s="16">
        <f t="shared" si="2"/>
        <v>10272.27</v>
      </c>
      <c r="F20" s="17">
        <f t="shared" si="2"/>
        <v>7843.68</v>
      </c>
      <c r="G20" s="17">
        <f t="shared" si="2"/>
        <v>11319.289999999999</v>
      </c>
      <c r="H20" s="17">
        <f t="shared" si="2"/>
        <v>4431.6499999999996</v>
      </c>
      <c r="I20" s="9">
        <f t="shared" si="2"/>
        <v>32175</v>
      </c>
      <c r="J20" s="9">
        <f>J21+J22+J23+J24+J25+J26</f>
        <v>6970</v>
      </c>
      <c r="K20" s="67">
        <f t="shared" si="2"/>
        <v>9396.0600000000013</v>
      </c>
      <c r="L20" s="67">
        <f t="shared" si="2"/>
        <v>21621.98</v>
      </c>
      <c r="M20" s="28">
        <f t="shared" si="2"/>
        <v>16099.63</v>
      </c>
      <c r="N20" s="29">
        <f t="shared" si="2"/>
        <v>15078.130000000001</v>
      </c>
      <c r="O20" s="29">
        <f t="shared" si="2"/>
        <v>14089.29</v>
      </c>
    </row>
    <row r="21" spans="1:16" x14ac:dyDescent="0.25">
      <c r="A21" s="32">
        <v>2310</v>
      </c>
      <c r="B21" s="33" t="s">
        <v>30</v>
      </c>
      <c r="C21" s="18">
        <v>6136.28</v>
      </c>
      <c r="D21" s="18">
        <v>2262.23</v>
      </c>
      <c r="E21" s="18">
        <v>4023.99</v>
      </c>
      <c r="F21" s="19">
        <v>966.1</v>
      </c>
      <c r="G21" s="19">
        <v>1390.72</v>
      </c>
      <c r="H21" s="19">
        <v>715.41</v>
      </c>
      <c r="I21" s="10">
        <v>2190</v>
      </c>
      <c r="J21" s="10">
        <v>1750</v>
      </c>
      <c r="K21" s="69">
        <v>2946.54</v>
      </c>
      <c r="L21" s="69">
        <v>4423.16</v>
      </c>
      <c r="M21" s="74">
        <v>4169.42</v>
      </c>
      <c r="N21" s="79">
        <v>3997.76</v>
      </c>
      <c r="O21" s="79">
        <v>2772.23</v>
      </c>
    </row>
    <row r="22" spans="1:16" ht="25.5" x14ac:dyDescent="0.25">
      <c r="A22" s="32">
        <v>2320</v>
      </c>
      <c r="B22" s="33" t="s">
        <v>31</v>
      </c>
      <c r="C22" s="18">
        <v>0</v>
      </c>
      <c r="D22" s="18">
        <v>0</v>
      </c>
      <c r="E22" s="18">
        <v>0</v>
      </c>
      <c r="F22" s="19"/>
      <c r="G22" s="19">
        <v>5036.62</v>
      </c>
      <c r="H22" s="19"/>
      <c r="I22" s="10">
        <v>23390</v>
      </c>
      <c r="J22" s="10">
        <v>300</v>
      </c>
      <c r="K22" s="69">
        <f>2795.67-54.07</f>
        <v>2741.6</v>
      </c>
      <c r="L22" s="69">
        <f>7154.24-483.44</f>
        <v>6670.8</v>
      </c>
      <c r="M22" s="74">
        <v>1153.44</v>
      </c>
      <c r="N22" s="79"/>
      <c r="O22" s="79">
        <v>6671.24</v>
      </c>
    </row>
    <row r="23" spans="1:16" ht="38.25" x14ac:dyDescent="0.25">
      <c r="A23" s="32">
        <v>2340</v>
      </c>
      <c r="B23" s="35" t="s">
        <v>32</v>
      </c>
      <c r="C23" s="18">
        <v>790.69</v>
      </c>
      <c r="D23" s="18">
        <v>956.39</v>
      </c>
      <c r="E23" s="18">
        <v>331.37</v>
      </c>
      <c r="F23" s="19"/>
      <c r="G23" s="19"/>
      <c r="H23" s="19"/>
      <c r="I23" s="10">
        <v>140</v>
      </c>
      <c r="J23" s="10">
        <v>100</v>
      </c>
      <c r="K23" s="69">
        <v>197.16</v>
      </c>
      <c r="L23" s="69">
        <v>544.73</v>
      </c>
      <c r="M23" s="74">
        <v>63.49</v>
      </c>
      <c r="N23" s="79">
        <v>570.47</v>
      </c>
      <c r="O23" s="79">
        <v>158.9</v>
      </c>
    </row>
    <row r="24" spans="1:16" x14ac:dyDescent="0.25">
      <c r="A24" s="32">
        <v>2350</v>
      </c>
      <c r="B24" s="35" t="s">
        <v>33</v>
      </c>
      <c r="C24">
        <v>7612.36</v>
      </c>
      <c r="D24" s="18">
        <v>6437.43</v>
      </c>
      <c r="E24" s="18">
        <v>3313.8</v>
      </c>
      <c r="F24" s="19">
        <v>4505</v>
      </c>
      <c r="G24" s="19">
        <v>3727.47</v>
      </c>
      <c r="H24" s="19">
        <v>1507.62</v>
      </c>
      <c r="I24" s="10">
        <v>3085</v>
      </c>
      <c r="J24" s="10">
        <v>2200</v>
      </c>
      <c r="K24" s="69">
        <v>1534.22</v>
      </c>
      <c r="L24" s="69">
        <v>5686.94</v>
      </c>
      <c r="M24" s="74">
        <v>6560.19</v>
      </c>
      <c r="N24" s="79">
        <v>7536.64</v>
      </c>
      <c r="O24" s="79">
        <v>3168.16</v>
      </c>
    </row>
    <row r="25" spans="1:16" ht="76.5" x14ac:dyDescent="0.25">
      <c r="A25" s="32">
        <v>2360</v>
      </c>
      <c r="B25" s="35" t="s">
        <v>34</v>
      </c>
      <c r="C25" s="18">
        <v>1165.67</v>
      </c>
      <c r="D25" s="18">
        <v>1505.13</v>
      </c>
      <c r="E25" s="18">
        <v>892.73</v>
      </c>
      <c r="F25" s="19">
        <v>1129.72</v>
      </c>
      <c r="G25" s="19">
        <v>199.58</v>
      </c>
      <c r="H25" s="19">
        <v>9.49</v>
      </c>
      <c r="I25" s="10">
        <v>1490</v>
      </c>
      <c r="J25" s="10">
        <v>680</v>
      </c>
      <c r="K25" s="69">
        <v>748.52</v>
      </c>
      <c r="L25" s="69">
        <f>27749.86-26838.93</f>
        <v>910.93000000000029</v>
      </c>
      <c r="M25" s="74">
        <v>713.47</v>
      </c>
      <c r="N25" s="79">
        <v>929.49</v>
      </c>
      <c r="O25" s="79"/>
    </row>
    <row r="26" spans="1:16" ht="25.5" x14ac:dyDescent="0.25">
      <c r="A26" s="32">
        <v>2370</v>
      </c>
      <c r="B26" s="33" t="s">
        <v>35</v>
      </c>
      <c r="C26" s="18">
        <v>3914.95</v>
      </c>
      <c r="D26" s="18">
        <v>3015.16</v>
      </c>
      <c r="E26" s="18">
        <v>1710.38</v>
      </c>
      <c r="F26" s="19">
        <v>1242.8599999999999</v>
      </c>
      <c r="G26" s="19">
        <v>964.9</v>
      </c>
      <c r="H26" s="19">
        <v>2199.13</v>
      </c>
      <c r="I26" s="10">
        <v>1880</v>
      </c>
      <c r="J26" s="10">
        <v>1940</v>
      </c>
      <c r="K26" s="69">
        <v>1228.02</v>
      </c>
      <c r="L26" s="69">
        <v>3385.42</v>
      </c>
      <c r="M26" s="74">
        <v>3439.62</v>
      </c>
      <c r="N26" s="79">
        <v>2043.77</v>
      </c>
      <c r="O26" s="79">
        <v>1318.76</v>
      </c>
    </row>
    <row r="27" spans="1:16" ht="25.5" x14ac:dyDescent="0.25">
      <c r="A27" s="30">
        <v>2400</v>
      </c>
      <c r="B27" s="31" t="s">
        <v>36</v>
      </c>
      <c r="C27" s="16">
        <v>0</v>
      </c>
      <c r="D27" s="16">
        <v>0</v>
      </c>
      <c r="E27" s="16">
        <v>0</v>
      </c>
      <c r="F27" s="17">
        <v>0</v>
      </c>
      <c r="G27" s="17">
        <v>0</v>
      </c>
      <c r="H27" s="17">
        <v>0</v>
      </c>
      <c r="I27" s="9">
        <v>0</v>
      </c>
      <c r="J27" s="9">
        <v>0</v>
      </c>
      <c r="K27" s="61">
        <v>0</v>
      </c>
      <c r="L27" s="61">
        <v>0</v>
      </c>
      <c r="M27" s="28">
        <v>0</v>
      </c>
      <c r="N27" s="29">
        <v>0</v>
      </c>
      <c r="O27" s="29">
        <v>0</v>
      </c>
    </row>
    <row r="28" spans="1:16" x14ac:dyDescent="0.25">
      <c r="A28" s="30">
        <v>5233</v>
      </c>
      <c r="B28" s="31" t="s">
        <v>37</v>
      </c>
      <c r="C28" s="16">
        <v>0</v>
      </c>
      <c r="D28" s="16">
        <v>0</v>
      </c>
      <c r="E28" s="16">
        <v>0</v>
      </c>
      <c r="F28" s="17">
        <v>0</v>
      </c>
      <c r="G28" s="17">
        <v>0</v>
      </c>
      <c r="H28" s="17">
        <v>0</v>
      </c>
      <c r="I28" s="9">
        <v>0</v>
      </c>
      <c r="J28" s="9">
        <v>0</v>
      </c>
      <c r="K28" s="61">
        <v>0</v>
      </c>
      <c r="L28" s="61">
        <v>0</v>
      </c>
      <c r="M28" s="28">
        <v>0</v>
      </c>
      <c r="N28" s="29">
        <v>0</v>
      </c>
      <c r="O28" s="29">
        <v>0</v>
      </c>
    </row>
    <row r="29" spans="1:16" x14ac:dyDescent="0.25">
      <c r="A29" s="36" t="s">
        <v>38</v>
      </c>
      <c r="B29" s="41" t="s">
        <v>39</v>
      </c>
      <c r="C29" s="18"/>
      <c r="D29" s="18"/>
      <c r="E29" s="18"/>
      <c r="F29" s="19"/>
      <c r="G29" s="19"/>
      <c r="H29" s="19"/>
      <c r="I29" s="10"/>
      <c r="J29" s="10"/>
      <c r="K29" s="68"/>
      <c r="L29" s="68"/>
      <c r="M29" s="74"/>
      <c r="N29" s="38"/>
      <c r="O29" s="38"/>
    </row>
    <row r="30" spans="1:16" ht="15.75" x14ac:dyDescent="0.25">
      <c r="A30" s="37"/>
      <c r="B30" s="42" t="s">
        <v>59</v>
      </c>
      <c r="C30" s="50">
        <v>185</v>
      </c>
      <c r="D30" s="50">
        <v>207</v>
      </c>
      <c r="E30" s="51">
        <v>59</v>
      </c>
      <c r="F30" s="52">
        <v>101</v>
      </c>
      <c r="G30" s="52">
        <v>44</v>
      </c>
      <c r="H30" s="52">
        <v>38</v>
      </c>
      <c r="I30" s="53">
        <v>94</v>
      </c>
      <c r="J30" s="53">
        <v>83</v>
      </c>
      <c r="K30" s="86">
        <v>31</v>
      </c>
      <c r="L30" s="86">
        <v>107</v>
      </c>
      <c r="M30" s="84">
        <v>60</v>
      </c>
      <c r="N30" s="85">
        <v>153</v>
      </c>
      <c r="O30" s="85">
        <v>51</v>
      </c>
      <c r="P30" s="91"/>
    </row>
    <row r="31" spans="1:16" ht="30" x14ac:dyDescent="0.25">
      <c r="A31" s="37" t="s">
        <v>40</v>
      </c>
      <c r="B31" s="41" t="s">
        <v>41</v>
      </c>
      <c r="C31" s="21">
        <f t="shared" ref="C31:L31" si="3">C9/C30</f>
        <v>2906.5524324324324</v>
      </c>
      <c r="D31" s="21">
        <f t="shared" si="3"/>
        <v>2468.2298067632855</v>
      </c>
      <c r="E31" s="21">
        <f t="shared" si="3"/>
        <v>4647.3372881355936</v>
      </c>
      <c r="F31" s="22">
        <f t="shared" si="3"/>
        <v>2673.0995049504954</v>
      </c>
      <c r="G31" s="22">
        <f t="shared" si="3"/>
        <v>2265.0756818181817</v>
      </c>
      <c r="H31" s="22">
        <f t="shared" si="3"/>
        <v>1998.1831578947367</v>
      </c>
      <c r="I31" s="11">
        <f t="shared" si="3"/>
        <v>4264.7659574468089</v>
      </c>
      <c r="J31" s="11">
        <f>J9/J30</f>
        <v>3874.6144578313251</v>
      </c>
      <c r="K31" s="68">
        <f t="shared" si="3"/>
        <v>4191.2509677419357</v>
      </c>
      <c r="L31" s="68">
        <f t="shared" si="3"/>
        <v>2715.0814953271024</v>
      </c>
      <c r="M31" s="82">
        <f>M9/M30</f>
        <v>3276.6408333333329</v>
      </c>
      <c r="N31" s="83">
        <f>ROUND(N9/N30,0)</f>
        <v>3341</v>
      </c>
      <c r="O31" s="83">
        <f>ROUND(O9/O30,0)</f>
        <v>3990</v>
      </c>
    </row>
    <row r="32" spans="1:16" ht="30" x14ac:dyDescent="0.25">
      <c r="A32" s="37"/>
      <c r="B32" s="43" t="s">
        <v>56</v>
      </c>
      <c r="C32" s="56">
        <f t="shared" ref="C32:M32" si="4">C31/12</f>
        <v>242.2127027027027</v>
      </c>
      <c r="D32" s="56">
        <f t="shared" si="4"/>
        <v>205.68581723027378</v>
      </c>
      <c r="E32" s="56">
        <f t="shared" si="4"/>
        <v>387.27810734463282</v>
      </c>
      <c r="F32" s="57">
        <f t="shared" si="4"/>
        <v>222.75829207920796</v>
      </c>
      <c r="G32" s="57">
        <f t="shared" si="4"/>
        <v>188.7563068181818</v>
      </c>
      <c r="H32" s="57">
        <f t="shared" si="4"/>
        <v>166.51526315789474</v>
      </c>
      <c r="I32" s="58">
        <f t="shared" si="4"/>
        <v>355.39716312056743</v>
      </c>
      <c r="J32" s="58">
        <f>J31/12</f>
        <v>322.88453815261045</v>
      </c>
      <c r="K32" s="62">
        <f t="shared" si="4"/>
        <v>349.27091397849466</v>
      </c>
      <c r="L32" s="62">
        <f t="shared" si="4"/>
        <v>226.25679127725854</v>
      </c>
      <c r="M32" s="80">
        <f t="shared" si="4"/>
        <v>273.05340277777776</v>
      </c>
      <c r="N32" s="81">
        <f>ROUND(N31/12,0)</f>
        <v>278</v>
      </c>
      <c r="O32" s="81">
        <f>ROUND(O31/12,0)</f>
        <v>333</v>
      </c>
    </row>
    <row r="34" spans="2:15" x14ac:dyDescent="0.25"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</row>
    <row r="35" spans="2:15" ht="15.75" x14ac:dyDescent="0.25">
      <c r="B35" s="46"/>
      <c r="C35" s="47"/>
      <c r="D35" s="48"/>
    </row>
    <row r="36" spans="2:15" ht="43.5" customHeight="1" x14ac:dyDescent="0.25">
      <c r="B36" s="99" t="s">
        <v>65</v>
      </c>
      <c r="C36" s="2"/>
      <c r="D36" s="2"/>
      <c r="E36" s="2"/>
      <c r="F36" s="2"/>
      <c r="G36" s="48"/>
      <c r="H36" s="48" t="s">
        <v>66</v>
      </c>
    </row>
    <row r="37" spans="2:15" ht="15.75" x14ac:dyDescent="0.25">
      <c r="B37" s="93"/>
      <c r="C37" s="94"/>
      <c r="D37" s="94"/>
    </row>
    <row r="39" spans="2:15" x14ac:dyDescent="0.25"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6"/>
      <c r="O39" s="96"/>
    </row>
    <row r="40" spans="2:15" x14ac:dyDescent="0.25">
      <c r="N40" s="96"/>
      <c r="O40" s="96"/>
    </row>
    <row r="41" spans="2:15" x14ac:dyDescent="0.25"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</row>
  </sheetData>
  <mergeCells count="3">
    <mergeCell ref="B3:L3"/>
    <mergeCell ref="C7:O7"/>
    <mergeCell ref="C36:F36"/>
  </mergeCells>
  <pageMargins left="0.4" right="0.3" top="0.32" bottom="0.4" header="0.31496062992125984" footer="0.31496062992125984"/>
  <pageSetup paperSize="9" scale="72" fitToHeight="0" orientation="landscape" r:id="rId1"/>
  <ignoredErrors>
    <ignoredError sqref="D31" evalError="1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skolas</vt:lpstr>
      <vt:lpstr>PII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Ilze Samsone</dc:creator>
  <cp:keywords/>
  <dc:description/>
  <cp:lastModifiedBy>Daiga Naroga</cp:lastModifiedBy>
  <cp:lastPrinted>2023-10-09T06:33:48Z</cp:lastPrinted>
  <dcterms:created xsi:type="dcterms:W3CDTF">2020-09-10T05:26:58Z</dcterms:created>
  <dcterms:modified xsi:type="dcterms:W3CDTF">2023-10-22T14:28:47Z</dcterms:modified>
  <cp:category/>
</cp:coreProperties>
</file>