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Domes sēdes 2025/Lēmumi/Februāris/"/>
    </mc:Choice>
  </mc:AlternateContent>
  <xr:revisionPtr revIDLastSave="0" documentId="8_{9A35D22A-4537-4DCF-8C64-356EA4502EC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kolas" sheetId="4" r:id="rId1"/>
    <sheet name="PII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N32" i="3"/>
  <c r="M32" i="3"/>
  <c r="L32" i="3"/>
  <c r="K32" i="3"/>
  <c r="J32" i="3"/>
  <c r="I32" i="3"/>
  <c r="H32" i="3"/>
  <c r="G32" i="3"/>
  <c r="F32" i="3"/>
  <c r="E32" i="3"/>
  <c r="D32" i="3"/>
  <c r="C32" i="3"/>
  <c r="N31" i="3"/>
  <c r="M31" i="3"/>
  <c r="L31" i="3"/>
  <c r="K31" i="3"/>
  <c r="J31" i="3"/>
  <c r="I31" i="3"/>
  <c r="H31" i="3"/>
  <c r="G31" i="3"/>
  <c r="F31" i="3"/>
  <c r="E31" i="3"/>
  <c r="D31" i="3"/>
  <c r="C31" i="3"/>
  <c r="N20" i="3"/>
  <c r="M20" i="3"/>
  <c r="L20" i="3"/>
  <c r="K20" i="3"/>
  <c r="J20" i="3"/>
  <c r="I20" i="3"/>
  <c r="H20" i="3"/>
  <c r="G20" i="3"/>
  <c r="F20" i="3"/>
  <c r="E20" i="3"/>
  <c r="D20" i="3"/>
  <c r="C20" i="3"/>
  <c r="K18" i="3"/>
  <c r="J18" i="3"/>
  <c r="N13" i="3"/>
  <c r="M13" i="3"/>
  <c r="L13" i="3"/>
  <c r="K13" i="3"/>
  <c r="J13" i="3"/>
  <c r="H13" i="3"/>
  <c r="G13" i="3"/>
  <c r="F13" i="3"/>
  <c r="E13" i="3"/>
  <c r="D13" i="3"/>
  <c r="C13" i="3"/>
  <c r="J11" i="3"/>
  <c r="J10" i="3"/>
  <c r="N9" i="3"/>
  <c r="M9" i="3"/>
  <c r="L9" i="3"/>
  <c r="K9" i="3"/>
  <c r="J9" i="3"/>
  <c r="I9" i="3"/>
  <c r="H9" i="3"/>
  <c r="G9" i="3"/>
  <c r="F9" i="3"/>
  <c r="E9" i="3"/>
  <c r="D9" i="3"/>
  <c r="C9" i="3"/>
  <c r="M32" i="4"/>
  <c r="L32" i="4"/>
  <c r="K32" i="4"/>
  <c r="J32" i="4"/>
  <c r="I32" i="4"/>
  <c r="H32" i="4"/>
  <c r="G32" i="4"/>
  <c r="F32" i="4"/>
  <c r="E32" i="4"/>
  <c r="D32" i="4"/>
  <c r="C32" i="4"/>
  <c r="M31" i="4"/>
  <c r="L31" i="4"/>
  <c r="K31" i="4"/>
  <c r="J31" i="4"/>
  <c r="I31" i="4"/>
  <c r="H31" i="4"/>
  <c r="G31" i="4"/>
  <c r="F31" i="4"/>
  <c r="E31" i="4"/>
  <c r="D31" i="4"/>
  <c r="C31" i="4"/>
  <c r="G26" i="4"/>
  <c r="G24" i="4"/>
  <c r="G22" i="4"/>
  <c r="G21" i="4"/>
  <c r="M20" i="4"/>
  <c r="L20" i="4"/>
  <c r="K20" i="4"/>
  <c r="J20" i="4"/>
  <c r="I20" i="4"/>
  <c r="H20" i="4"/>
  <c r="G20" i="4"/>
  <c r="F20" i="4"/>
  <c r="E20" i="4"/>
  <c r="D20" i="4"/>
  <c r="C20" i="4"/>
  <c r="G19" i="4"/>
  <c r="I18" i="4"/>
  <c r="G18" i="4"/>
  <c r="G17" i="4"/>
  <c r="G16" i="4"/>
  <c r="G15" i="4"/>
  <c r="G14" i="4"/>
  <c r="M13" i="4"/>
  <c r="L13" i="4"/>
  <c r="K13" i="4"/>
  <c r="J13" i="4"/>
  <c r="I13" i="4"/>
  <c r="H13" i="4"/>
  <c r="G13" i="4"/>
  <c r="F13" i="4"/>
  <c r="E13" i="4"/>
  <c r="D13" i="4"/>
  <c r="C13" i="4"/>
  <c r="M11" i="4"/>
  <c r="L11" i="4"/>
  <c r="M10" i="4"/>
  <c r="L10" i="4"/>
  <c r="M9" i="4"/>
  <c r="L9" i="4"/>
  <c r="K9" i="4"/>
  <c r="J9" i="4"/>
  <c r="I9" i="4"/>
  <c r="H9" i="4"/>
  <c r="G9" i="4"/>
  <c r="F9" i="4"/>
  <c r="E9" i="4"/>
  <c r="D9" i="4"/>
</calcChain>
</file>

<file path=xl/sharedStrings.xml><?xml version="1.0" encoding="utf-8"?>
<sst xmlns="http://schemas.openxmlformats.org/spreadsheetml/2006/main" count="98" uniqueCount="65">
  <si>
    <t>2.pielikums</t>
  </si>
  <si>
    <t>Apstiprināts</t>
  </si>
  <si>
    <t>ar Aizkraukles novada domes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</si>
  <si>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2025.gada 1.janvāra</t>
    </r>
  </si>
  <si>
    <t>Kods</t>
  </si>
  <si>
    <t>Budžeta izdevumi</t>
  </si>
  <si>
    <t>Iestāde</t>
  </si>
  <si>
    <t xml:space="preserve">Aizkraukles novada vidusskola  </t>
  </si>
  <si>
    <t>Aizkraukles pagasta sākumskola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</si>
  <si>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</si>
  <si>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</si>
  <si>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</si>
  <si>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</si>
  <si>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</si>
  <si>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</si>
  <si>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</si>
  <si>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</si>
  <si>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</si>
  <si>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</si>
  <si>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</si>
  <si>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</si>
  <si>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</si>
  <si>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</si>
  <si>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</si>
  <si>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</si>
  <si>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</si>
  <si>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</si>
  <si>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</si>
  <si>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</si>
  <si>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</si>
  <si>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</si>
  <si>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</si>
  <si>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</si>
  <si>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</si>
  <si>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</si>
  <si>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</si>
  <si>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</si>
  <si>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</si>
  <si>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</si>
  <si>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</si>
  <si>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>Audzēkņu skaits uz 01.09.2024</t>
  </si>
  <si>
    <t xml:space="preserve"> </t>
  </si>
  <si>
    <t>Uzturēšanas izmaksas uz 1 audzēkni vidēji gadā</t>
  </si>
  <si>
    <t>Uzturēšanas izmaksas uz 1 audzēkni vidēji  mēnesī</t>
  </si>
  <si>
    <t>Sēdes vadītājs, domes priekšsēdētājs</t>
  </si>
  <si>
    <t>Šis dokuments ir elektroniski parakstīts ar drošu elektronisko parakstu un satur laika zīmogu</t>
  </si>
  <si>
    <t>L.Līdums</t>
  </si>
  <si>
    <t>1.pielikums</t>
  </si>
  <si>
    <t>Audzēkņu uzturēšanas izmaksas Aizkraukles novada pašvaldības pirmsskolas izglītības iestādēs no 2025.gada 1.janvāra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</si>
  <si>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</si>
  <si>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</si>
  <si>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</si>
  <si>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</si>
  <si>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</si>
  <si>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Pļaviņu PII "Bērziņš"</t>
  </si>
  <si>
    <t>Skrīveru PII Saulēni</t>
  </si>
  <si>
    <t>Skrīveru PII Sprīdītis</t>
  </si>
  <si>
    <t>Neretas PII Ziediņš</t>
  </si>
  <si>
    <t>Kokneses PII Gundega</t>
  </si>
  <si>
    <t>Bebru pagasta PII Bitīte</t>
  </si>
  <si>
    <t>Audzēkņu skaits uz  01.09.2024</t>
  </si>
  <si>
    <t>Uzturēšanas izmaksas uz 1 audzēkni vidēji  mēnesī, EUR</t>
  </si>
  <si>
    <t>Pļaviņu PII "Jumītis" ar filiāli Zīļuks</t>
  </si>
  <si>
    <t>2025.gada 20.februāra</t>
  </si>
  <si>
    <t>lēmumu Nr.85 (protokols Nr.3., 13.p.)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</si>
</sst>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 tint="-9.991760002441481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" fontId="4" fillId="5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2" fontId="4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4" fontId="5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justify" vertical="center" wrapText="1"/>
    </xf>
    <xf numFmtId="0" fontId="0" fillId="0" borderId="0" xfId="0" applyAlignment="1">
      <alignment vertical="top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1" fontId="18" fillId="0" borderId="1" xfId="0" applyNumberFormat="1" applyFont="1" applyBorder="1" applyAlignment="1">
      <alignment horizontal="center" vertical="center"/>
    </xf>
    <xf numFmtId="1" fontId="18" fillId="7" borderId="1" xfId="0" applyNumberFormat="1" applyFont="1" applyFill="1" applyBorder="1" applyAlignment="1">
      <alignment horizontal="center" vertical="center"/>
    </xf>
    <xf numFmtId="1" fontId="18" fillId="3" borderId="1" xfId="0" applyNumberFormat="1" applyFont="1" applyFill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1" fontId="18" fillId="6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2" fontId="18" fillId="5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3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4" fontId="20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/>
    </xf>
    <xf numFmtId="4" fontId="22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horizontal="center"/>
    </xf>
    <xf numFmtId="2" fontId="22" fillId="4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 vertical="center"/>
    </xf>
    <xf numFmtId="4" fontId="23" fillId="6" borderId="1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/>
    </xf>
    <xf numFmtId="4" fontId="21" fillId="6" borderId="1" xfId="0" applyNumberFormat="1" applyFont="1" applyFill="1" applyBorder="1" applyAlignment="1">
      <alignment horizontal="center"/>
    </xf>
    <xf numFmtId="4" fontId="21" fillId="6" borderId="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4" fontId="18" fillId="6" borderId="1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3" fontId="18" fillId="5" borderId="1" xfId="0" applyNumberFormat="1" applyFont="1" applyFill="1" applyBorder="1" applyAlignment="1">
      <alignment horizontal="center" vertical="center"/>
    </xf>
    <xf numFmtId="3" fontId="18" fillId="6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4" fontId="24" fillId="6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4" fontId="10" fillId="8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4" fillId="2" borderId="0" xfId="0" applyNumberFormat="1" applyFont="1" applyFill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4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3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10" fillId="4" borderId="3" xfId="0" applyNumberFormat="1" applyFont="1" applyFill="1" applyBorder="1" applyAlignment="1">
      <alignment horizontal="center" vertical="center"/>
    </xf>
    <xf numFmtId="4" fontId="10" fillId="5" borderId="3" xfId="0" applyNumberFormat="1" applyFont="1" applyFill="1" applyBorder="1" applyAlignment="1">
      <alignment horizontal="center" vertical="center"/>
    </xf>
    <xf numFmtId="4" fontId="10" fillId="6" borderId="3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4" fontId="6" fillId="10" borderId="1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workbookViewId="0">
      <selection activeCell="M5" sqref="M5"/>
    </sheetView>
  </sheetViews>
  <sheetFormatPr defaultRowHeight="15" x14ac:dyDescent="0.25"/>
  <cols>
    <col min="2" max="2" width="46" style="32" customWidth="1"/>
    <col min="3" max="3" width="13.85546875" customWidth="1"/>
    <col min="4" max="4" width="10.85546875" customWidth="1"/>
    <col min="5" max="7" width="10.5703125" customWidth="1"/>
    <col min="8" max="8" width="10.85546875" customWidth="1"/>
    <col min="9" max="9" width="10.7109375" style="56" customWidth="1"/>
    <col min="10" max="10" width="10.28515625" customWidth="1"/>
    <col min="11" max="11" width="10.42578125" customWidth="1"/>
    <col min="12" max="12" width="11.140625" customWidth="1"/>
    <col min="13" max="13" width="11.85546875" customWidth="1"/>
    <col min="14" max="14" width="9.140625" customWidth="1"/>
  </cols>
  <sheetData>
    <row r="1" spans="1:13" x14ac:dyDescent="0.25">
      <c r="M1" s="114" t="s">
        <v>0</v>
      </c>
    </row>
    <row r="2" spans="1:13" x14ac:dyDescent="0.25">
      <c r="M2" s="94" t="s">
        <v>1</v>
      </c>
    </row>
    <row r="3" spans="1:13" x14ac:dyDescent="0.25">
      <c r="M3" s="94" t="s">
        <v>2</v>
      </c>
    </row>
    <row r="4" spans="1:13" ht="12" customHeight="1" x14ac:dyDescent="0.25">
      <c r="B4" s="115" t="s">
        <v>3</v>
      </c>
      <c r="C4" s="116"/>
      <c r="D4" s="116"/>
      <c r="E4" s="116"/>
      <c r="F4" s="116"/>
      <c r="G4" s="116"/>
      <c r="H4" s="116"/>
      <c r="I4" s="116"/>
      <c r="J4" s="116"/>
      <c r="M4" s="94" t="s">
        <v>63</v>
      </c>
    </row>
    <row r="5" spans="1:13" x14ac:dyDescent="0.25">
      <c r="M5" s="94" t="s">
        <v>64</v>
      </c>
    </row>
    <row r="7" spans="1:13" x14ac:dyDescent="0.25">
      <c r="A7" s="17" t="s">
        <v>4</v>
      </c>
      <c r="B7" s="6" t="s">
        <v>5</v>
      </c>
      <c r="C7" s="117" t="s">
        <v>6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</row>
    <row r="8" spans="1:13" ht="69.599999999999994" customHeight="1" x14ac:dyDescent="0.25">
      <c r="A8" s="17"/>
      <c r="B8" s="6"/>
      <c r="C8" s="6" t="s">
        <v>7</v>
      </c>
      <c r="D8" s="6" t="s">
        <v>8</v>
      </c>
      <c r="E8" s="7" t="s">
        <v>9</v>
      </c>
      <c r="F8" s="8" t="s">
        <v>10</v>
      </c>
      <c r="G8" s="8" t="s">
        <v>11</v>
      </c>
      <c r="H8" s="2" t="s">
        <v>12</v>
      </c>
      <c r="I8" s="16" t="s">
        <v>13</v>
      </c>
      <c r="J8" s="18" t="s">
        <v>14</v>
      </c>
      <c r="K8" s="18" t="s">
        <v>15</v>
      </c>
      <c r="L8" s="19" t="s">
        <v>16</v>
      </c>
      <c r="M8" s="19" t="s">
        <v>17</v>
      </c>
    </row>
    <row r="9" spans="1:13" x14ac:dyDescent="0.25">
      <c r="A9" s="20"/>
      <c r="B9" s="24" t="s">
        <v>18</v>
      </c>
      <c r="C9" s="9">
        <f>C10+C11+C12+C13+C20+C27+C28</f>
        <v>619341.60999999987</v>
      </c>
      <c r="D9" s="9">
        <f t="shared" ref="D9:M9" si="0">D10+D11+D12+D13+D20+D27+D28</f>
        <v>328853.52000000008</v>
      </c>
      <c r="E9" s="10">
        <f t="shared" si="0"/>
        <v>299228.63</v>
      </c>
      <c r="F9" s="10">
        <f t="shared" si="0"/>
        <v>139586.89000000001</v>
      </c>
      <c r="G9" s="10">
        <f t="shared" si="0"/>
        <v>254672.46</v>
      </c>
      <c r="H9" s="3">
        <f t="shared" si="0"/>
        <v>377562.95000000007</v>
      </c>
      <c r="I9" s="53">
        <f t="shared" si="0"/>
        <v>499820.1</v>
      </c>
      <c r="J9" s="21">
        <f t="shared" si="0"/>
        <v>294502.73</v>
      </c>
      <c r="K9" s="21">
        <f t="shared" si="0"/>
        <v>264026.3</v>
      </c>
      <c r="L9" s="22">
        <f t="shared" si="0"/>
        <v>399006.67</v>
      </c>
      <c r="M9" s="22">
        <f t="shared" si="0"/>
        <v>182927.71000000002</v>
      </c>
    </row>
    <row r="10" spans="1:13" ht="25.5" x14ac:dyDescent="0.25">
      <c r="A10" s="23">
        <v>1100</v>
      </c>
      <c r="B10" s="24" t="s">
        <v>19</v>
      </c>
      <c r="C10" s="9">
        <v>328804.78000000003</v>
      </c>
      <c r="D10" s="9">
        <v>194728.42</v>
      </c>
      <c r="E10" s="10">
        <v>150718.35</v>
      </c>
      <c r="F10" s="10">
        <v>68508.78</v>
      </c>
      <c r="G10" s="10">
        <v>150428.01</v>
      </c>
      <c r="H10" s="3">
        <v>193139.6</v>
      </c>
      <c r="I10" s="79">
        <v>217268.78</v>
      </c>
      <c r="J10" s="21">
        <v>143262.06</v>
      </c>
      <c r="K10" s="21">
        <v>182808.6</v>
      </c>
      <c r="L10" s="67">
        <f>186908.12+16970.98</f>
        <v>203879.1</v>
      </c>
      <c r="M10" s="67">
        <f>64462.16+6739.45+21262.65</f>
        <v>92464.260000000009</v>
      </c>
    </row>
    <row r="11" spans="1:13" ht="25.5" x14ac:dyDescent="0.25">
      <c r="A11" s="23">
        <v>1200</v>
      </c>
      <c r="B11" s="24" t="s">
        <v>20</v>
      </c>
      <c r="C11" s="9">
        <v>103229.6</v>
      </c>
      <c r="D11" s="9">
        <v>51978.94</v>
      </c>
      <c r="E11" s="10">
        <v>45882.09</v>
      </c>
      <c r="F11" s="10">
        <v>22751.53</v>
      </c>
      <c r="G11" s="10">
        <v>43954.17</v>
      </c>
      <c r="H11" s="3">
        <v>61168.2</v>
      </c>
      <c r="I11" s="58">
        <v>68085.95</v>
      </c>
      <c r="J11" s="21">
        <v>41609.050000000003</v>
      </c>
      <c r="K11" s="21">
        <v>50953.57</v>
      </c>
      <c r="L11" s="68">
        <f>57232.14+5192.81</f>
        <v>62424.95</v>
      </c>
      <c r="M11" s="68">
        <f>26507.69+3356.33+6676.12</f>
        <v>36540.14</v>
      </c>
    </row>
    <row r="12" spans="1:13" x14ac:dyDescent="0.25">
      <c r="A12" s="23">
        <v>2100</v>
      </c>
      <c r="B12" s="24" t="s">
        <v>21</v>
      </c>
      <c r="C12" s="9">
        <v>525.21</v>
      </c>
      <c r="D12" s="9">
        <v>9.4</v>
      </c>
      <c r="E12" s="10">
        <v>0</v>
      </c>
      <c r="F12" s="10">
        <v>0</v>
      </c>
      <c r="G12" s="10">
        <v>0</v>
      </c>
      <c r="H12" s="3">
        <v>561.6</v>
      </c>
      <c r="I12" s="61">
        <v>61</v>
      </c>
      <c r="J12" s="21">
        <v>264.45</v>
      </c>
      <c r="K12" s="21">
        <v>0</v>
      </c>
      <c r="L12" s="66">
        <v>378.48</v>
      </c>
      <c r="M12" s="66">
        <v>34.799999999999997</v>
      </c>
    </row>
    <row r="13" spans="1:13" x14ac:dyDescent="0.25">
      <c r="A13" s="23">
        <v>2200</v>
      </c>
      <c r="B13" s="24" t="s">
        <v>22</v>
      </c>
      <c r="C13" s="9">
        <f>SUM(C14:C19)</f>
        <v>140379.55000000002</v>
      </c>
      <c r="D13" s="9">
        <f>SUM(D14:D19)</f>
        <v>66505.279999999999</v>
      </c>
      <c r="E13" s="10">
        <f t="shared" ref="E13:K13" si="1">E14+E15+E16+E17+E18+E19</f>
        <v>78699.179999999978</v>
      </c>
      <c r="F13" s="10">
        <f t="shared" si="1"/>
        <v>21358.13</v>
      </c>
      <c r="G13" s="10">
        <f t="shared" si="1"/>
        <v>20970.27</v>
      </c>
      <c r="H13" s="3">
        <f t="shared" si="1"/>
        <v>80418.5</v>
      </c>
      <c r="I13" s="61">
        <f t="shared" si="1"/>
        <v>145641.19</v>
      </c>
      <c r="J13" s="86">
        <f t="shared" si="1"/>
        <v>32739.59</v>
      </c>
      <c r="K13" s="21">
        <f t="shared" si="1"/>
        <v>17927.370000000003</v>
      </c>
      <c r="L13" s="22">
        <f>SUM(L14:L19)</f>
        <v>94603.82</v>
      </c>
      <c r="M13" s="22">
        <f t="shared" ref="M13" si="2">SUM(M14:M19)</f>
        <v>44227.85</v>
      </c>
    </row>
    <row r="14" spans="1:13" x14ac:dyDescent="0.25">
      <c r="A14" s="25">
        <v>2210</v>
      </c>
      <c r="B14" s="26" t="s">
        <v>23</v>
      </c>
      <c r="C14" s="11">
        <v>378.25</v>
      </c>
      <c r="D14" s="11">
        <v>0.39</v>
      </c>
      <c r="E14" s="12">
        <v>1813.79</v>
      </c>
      <c r="F14" s="12">
        <v>183.91</v>
      </c>
      <c r="G14" s="12">
        <f>1034.6+1466.59</f>
        <v>2501.1899999999996</v>
      </c>
      <c r="H14" s="13">
        <v>1802.24</v>
      </c>
      <c r="I14" s="62">
        <v>2650.8</v>
      </c>
      <c r="J14" s="65">
        <v>157.86000000000001</v>
      </c>
      <c r="K14" s="65">
        <v>2064.77</v>
      </c>
      <c r="L14" s="69">
        <v>4713.24</v>
      </c>
      <c r="M14" s="69">
        <v>1351.53</v>
      </c>
    </row>
    <row r="15" spans="1:13" x14ac:dyDescent="0.25">
      <c r="A15" s="25">
        <v>2220</v>
      </c>
      <c r="B15" s="26" t="s">
        <v>24</v>
      </c>
      <c r="C15" s="11">
        <v>110030.38</v>
      </c>
      <c r="D15" s="11">
        <v>52608.14</v>
      </c>
      <c r="E15" s="12">
        <v>63648.46</v>
      </c>
      <c r="F15" s="12">
        <v>7866.68</v>
      </c>
      <c r="G15" s="12">
        <f>1770.89+6421.8</f>
        <v>8192.69</v>
      </c>
      <c r="H15" s="13">
        <v>57146.48</v>
      </c>
      <c r="I15" s="62">
        <v>92048.02</v>
      </c>
      <c r="J15" s="65">
        <v>13724.01</v>
      </c>
      <c r="K15" s="65">
        <v>10602.93</v>
      </c>
      <c r="L15" s="69">
        <v>70503.87</v>
      </c>
      <c r="M15" s="69">
        <v>35826.400000000001</v>
      </c>
    </row>
    <row r="16" spans="1:13" x14ac:dyDescent="0.25">
      <c r="A16" s="25">
        <v>2230</v>
      </c>
      <c r="B16" s="26" t="s">
        <v>25</v>
      </c>
      <c r="C16" s="11">
        <v>9003.67</v>
      </c>
      <c r="D16" s="11">
        <v>801.9</v>
      </c>
      <c r="E16" s="12">
        <v>1615.48</v>
      </c>
      <c r="F16" s="12">
        <v>5105.21</v>
      </c>
      <c r="G16" s="12">
        <f>56+885.99</f>
        <v>941.99</v>
      </c>
      <c r="H16" s="13">
        <v>4872.22</v>
      </c>
      <c r="I16" s="62">
        <v>25538.83</v>
      </c>
      <c r="J16" s="65">
        <v>7176.27</v>
      </c>
      <c r="K16" s="65">
        <v>651</v>
      </c>
      <c r="L16" s="69">
        <v>1884.2</v>
      </c>
      <c r="M16" s="69">
        <v>762.77</v>
      </c>
    </row>
    <row r="17" spans="1:14" ht="25.5" x14ac:dyDescent="0.25">
      <c r="A17" s="25">
        <v>2240</v>
      </c>
      <c r="B17" s="26" t="s">
        <v>26</v>
      </c>
      <c r="C17" s="11">
        <v>13962.08</v>
      </c>
      <c r="D17" s="11">
        <v>9620.2199999999993</v>
      </c>
      <c r="E17" s="12">
        <v>7586.48</v>
      </c>
      <c r="F17" s="12">
        <v>6492.75</v>
      </c>
      <c r="G17" s="12">
        <f>1830.91+5125.49</f>
        <v>6956.4</v>
      </c>
      <c r="H17" s="13">
        <v>8756.31</v>
      </c>
      <c r="I17" s="62">
        <v>11137.43</v>
      </c>
      <c r="J17" s="65">
        <v>7130.27</v>
      </c>
      <c r="K17" s="65">
        <v>2051.5300000000002</v>
      </c>
      <c r="L17" s="69">
        <v>12307.19</v>
      </c>
      <c r="M17" s="69">
        <v>2173.8000000000002</v>
      </c>
    </row>
    <row r="18" spans="1:14" x14ac:dyDescent="0.25">
      <c r="A18" s="25">
        <v>2250</v>
      </c>
      <c r="B18" s="26" t="s">
        <v>27</v>
      </c>
      <c r="C18" s="11">
        <v>6854.79</v>
      </c>
      <c r="D18" s="11">
        <v>3474.63</v>
      </c>
      <c r="E18" s="12">
        <v>3553.93</v>
      </c>
      <c r="F18" s="12">
        <v>1607.97</v>
      </c>
      <c r="G18" s="12">
        <f>420.41+823.73</f>
        <v>1244.1400000000001</v>
      </c>
      <c r="H18" s="13">
        <v>6047.85</v>
      </c>
      <c r="I18" s="62">
        <f>12442.9-2631</f>
        <v>9811.9</v>
      </c>
      <c r="J18" s="65">
        <v>4130.03</v>
      </c>
      <c r="K18" s="65">
        <v>2497.85</v>
      </c>
      <c r="L18" s="69">
        <v>4866.16</v>
      </c>
      <c r="M18" s="69">
        <v>4113.3500000000004</v>
      </c>
    </row>
    <row r="19" spans="1:14" x14ac:dyDescent="0.25">
      <c r="A19" s="25">
        <v>2260</v>
      </c>
      <c r="B19" s="26" t="s">
        <v>28</v>
      </c>
      <c r="C19" s="11">
        <v>150.38</v>
      </c>
      <c r="D19" s="11">
        <v>0</v>
      </c>
      <c r="E19" s="12">
        <v>481.04</v>
      </c>
      <c r="F19" s="12">
        <v>101.61</v>
      </c>
      <c r="G19" s="12">
        <f>81.02+1052.84</f>
        <v>1133.8599999999999</v>
      </c>
      <c r="H19" s="13">
        <v>1793.4</v>
      </c>
      <c r="I19" s="62">
        <v>4454.21</v>
      </c>
      <c r="J19" s="65">
        <v>421.15</v>
      </c>
      <c r="K19" s="65">
        <v>59.29</v>
      </c>
      <c r="L19" s="69">
        <v>329.16</v>
      </c>
      <c r="M19" s="69">
        <v>0</v>
      </c>
    </row>
    <row r="20" spans="1:14" ht="25.5" x14ac:dyDescent="0.25">
      <c r="A20" s="23">
        <v>2300</v>
      </c>
      <c r="B20" s="24" t="s">
        <v>29</v>
      </c>
      <c r="C20" s="9">
        <f>SUM(C21:C26)</f>
        <v>38632.71</v>
      </c>
      <c r="D20" s="9">
        <f>SUM(D21:D26)</f>
        <v>14741.059999999998</v>
      </c>
      <c r="E20" s="10">
        <f t="shared" ref="E20:K20" si="3">E21+E22+E23+E24+E25+E26</f>
        <v>23629.139999999996</v>
      </c>
      <c r="F20" s="10">
        <f t="shared" si="3"/>
        <v>25907.5</v>
      </c>
      <c r="G20" s="10">
        <f t="shared" si="3"/>
        <v>37356.42</v>
      </c>
      <c r="H20" s="3">
        <f t="shared" si="3"/>
        <v>37320.160000000003</v>
      </c>
      <c r="I20" s="57">
        <f t="shared" si="3"/>
        <v>63639.4</v>
      </c>
      <c r="J20" s="95">
        <f t="shared" si="3"/>
        <v>74503.33</v>
      </c>
      <c r="K20" s="21">
        <f t="shared" si="3"/>
        <v>12336.759999999998</v>
      </c>
      <c r="L20" s="27">
        <f>SUM(L21:L26)</f>
        <v>33235.21</v>
      </c>
      <c r="M20" s="27">
        <f t="shared" ref="M20" si="4">SUM(M21:M26)</f>
        <v>8489.7199999999993</v>
      </c>
    </row>
    <row r="21" spans="1:14" x14ac:dyDescent="0.25">
      <c r="A21" s="25">
        <v>2310</v>
      </c>
      <c r="B21" s="26" t="s">
        <v>30</v>
      </c>
      <c r="C21" s="11">
        <v>9478.6</v>
      </c>
      <c r="D21" s="11">
        <v>4365.1899999999996</v>
      </c>
      <c r="E21" s="12">
        <v>12537.32</v>
      </c>
      <c r="F21" s="12">
        <v>7924.43</v>
      </c>
      <c r="G21" s="12">
        <f>303.93+3728.03</f>
        <v>4031.96</v>
      </c>
      <c r="H21" s="4">
        <v>15810.87</v>
      </c>
      <c r="I21" s="63">
        <v>34670.720000000001</v>
      </c>
      <c r="J21" s="65">
        <v>10406.950000000001</v>
      </c>
      <c r="K21" s="65">
        <v>4313.1899999999996</v>
      </c>
      <c r="L21" s="70">
        <v>9855.42</v>
      </c>
      <c r="M21" s="70">
        <v>3069.43</v>
      </c>
    </row>
    <row r="22" spans="1:14" x14ac:dyDescent="0.25">
      <c r="A22" s="25">
        <v>2320</v>
      </c>
      <c r="B22" s="26" t="s">
        <v>31</v>
      </c>
      <c r="C22" s="11">
        <v>0</v>
      </c>
      <c r="D22" s="11">
        <v>0</v>
      </c>
      <c r="E22" s="12">
        <v>0</v>
      </c>
      <c r="F22" s="12">
        <v>10201.51</v>
      </c>
      <c r="G22" s="12">
        <f>9850.9+16721.52</f>
        <v>26572.42</v>
      </c>
      <c r="H22" s="4">
        <v>16.29</v>
      </c>
      <c r="I22" s="62">
        <v>0</v>
      </c>
      <c r="J22" s="65">
        <v>46742.38</v>
      </c>
      <c r="K22" s="65">
        <v>27.41</v>
      </c>
      <c r="L22" s="70">
        <v>0</v>
      </c>
      <c r="M22" s="70">
        <v>0</v>
      </c>
    </row>
    <row r="23" spans="1:14" ht="25.5" x14ac:dyDescent="0.25">
      <c r="A23" s="25">
        <v>2340</v>
      </c>
      <c r="B23" s="28" t="s">
        <v>32</v>
      </c>
      <c r="C23" s="11">
        <v>792.49</v>
      </c>
      <c r="D23" s="11">
        <v>90.98</v>
      </c>
      <c r="E23" s="12">
        <v>149.88</v>
      </c>
      <c r="F23" s="12">
        <v>0</v>
      </c>
      <c r="G23" s="12">
        <v>16.77</v>
      </c>
      <c r="H23" s="4">
        <v>100</v>
      </c>
      <c r="I23" s="62">
        <v>134.16</v>
      </c>
      <c r="J23" s="65">
        <v>69.42</v>
      </c>
      <c r="K23" s="65">
        <v>62.99</v>
      </c>
      <c r="L23" s="70">
        <v>384.65</v>
      </c>
      <c r="M23" s="70">
        <v>0</v>
      </c>
    </row>
    <row r="24" spans="1:14" x14ac:dyDescent="0.25">
      <c r="A24" s="25">
        <v>2350</v>
      </c>
      <c r="B24" s="28" t="s">
        <v>33</v>
      </c>
      <c r="C24" s="11">
        <v>12498.57</v>
      </c>
      <c r="D24" s="11">
        <v>7064.73</v>
      </c>
      <c r="E24" s="12">
        <v>7823.99</v>
      </c>
      <c r="F24" s="12">
        <v>5726.64</v>
      </c>
      <c r="G24" s="12">
        <f>284.95+4176.35</f>
        <v>4461.3</v>
      </c>
      <c r="H24" s="4">
        <v>10074.51</v>
      </c>
      <c r="I24" s="63">
        <v>18449.34</v>
      </c>
      <c r="J24" s="65">
        <v>10476.51</v>
      </c>
      <c r="K24" s="65">
        <v>5785.72</v>
      </c>
      <c r="L24" s="70">
        <v>16138.03</v>
      </c>
      <c r="M24" s="70">
        <v>3865.23</v>
      </c>
    </row>
    <row r="25" spans="1:14" ht="63.75" x14ac:dyDescent="0.25">
      <c r="A25" s="25">
        <v>2360</v>
      </c>
      <c r="B25" s="28" t="s">
        <v>34</v>
      </c>
      <c r="C25" s="11">
        <v>996.14</v>
      </c>
      <c r="D25" s="11">
        <v>1027</v>
      </c>
      <c r="E25" s="12">
        <v>2589.85</v>
      </c>
      <c r="F25" s="12">
        <v>0</v>
      </c>
      <c r="G25" s="12">
        <v>44.96</v>
      </c>
      <c r="H25" s="4">
        <v>0</v>
      </c>
      <c r="I25" s="62">
        <v>986.28</v>
      </c>
      <c r="J25" s="65">
        <v>3563.41</v>
      </c>
      <c r="K25" s="65">
        <v>40</v>
      </c>
      <c r="L25" s="70">
        <v>1069.6099999999999</v>
      </c>
      <c r="M25" s="70">
        <v>533.30999999999995</v>
      </c>
      <c r="N25" s="32"/>
    </row>
    <row r="26" spans="1:14" x14ac:dyDescent="0.25">
      <c r="A26" s="25">
        <v>2370</v>
      </c>
      <c r="B26" s="26" t="s">
        <v>35</v>
      </c>
      <c r="C26" s="11">
        <v>14866.91</v>
      </c>
      <c r="D26" s="11">
        <v>2193.16</v>
      </c>
      <c r="E26" s="12">
        <v>528.1</v>
      </c>
      <c r="F26" s="12">
        <v>2054.92</v>
      </c>
      <c r="G26" s="12">
        <f>184.78+2044.23</f>
        <v>2229.0100000000002</v>
      </c>
      <c r="H26" s="4">
        <v>11318.49</v>
      </c>
      <c r="I26" s="63">
        <v>9398.9</v>
      </c>
      <c r="J26" s="65">
        <v>3244.66</v>
      </c>
      <c r="K26" s="65">
        <v>2107.4499999999998</v>
      </c>
      <c r="L26" s="70">
        <v>5787.5</v>
      </c>
      <c r="M26" s="70">
        <v>1021.75</v>
      </c>
    </row>
    <row r="27" spans="1:14" x14ac:dyDescent="0.25">
      <c r="A27" s="23">
        <v>2400</v>
      </c>
      <c r="B27" s="24" t="s">
        <v>36</v>
      </c>
      <c r="C27" s="9">
        <v>1856.19</v>
      </c>
      <c r="D27" s="9">
        <v>230.65</v>
      </c>
      <c r="E27" s="10">
        <v>0</v>
      </c>
      <c r="F27" s="10">
        <v>0</v>
      </c>
      <c r="G27" s="10">
        <v>0</v>
      </c>
      <c r="H27" s="3">
        <v>259.58</v>
      </c>
      <c r="I27" s="61">
        <v>562.47</v>
      </c>
      <c r="J27" s="21">
        <v>186.51</v>
      </c>
      <c r="K27" s="21">
        <v>0</v>
      </c>
      <c r="L27" s="66">
        <v>0</v>
      </c>
      <c r="M27" s="66">
        <v>97.9</v>
      </c>
    </row>
    <row r="28" spans="1:14" x14ac:dyDescent="0.25">
      <c r="A28" s="23">
        <v>5233</v>
      </c>
      <c r="B28" s="24" t="s">
        <v>37</v>
      </c>
      <c r="C28" s="9">
        <v>5913.57</v>
      </c>
      <c r="D28" s="9">
        <v>659.77</v>
      </c>
      <c r="E28" s="10">
        <v>299.87</v>
      </c>
      <c r="F28" s="10">
        <v>1060.95</v>
      </c>
      <c r="G28" s="10">
        <v>1963.59</v>
      </c>
      <c r="H28" s="3">
        <v>4695.3100000000004</v>
      </c>
      <c r="I28" s="61">
        <v>4561.3100000000004</v>
      </c>
      <c r="J28" s="21">
        <v>1937.74</v>
      </c>
      <c r="K28" s="21">
        <v>0</v>
      </c>
      <c r="L28" s="66">
        <v>4485.1099999999997</v>
      </c>
      <c r="M28" s="66">
        <v>1073.04</v>
      </c>
    </row>
    <row r="29" spans="1:14" x14ac:dyDescent="0.25">
      <c r="A29" s="29" t="s">
        <v>38</v>
      </c>
      <c r="B29" s="33" t="s">
        <v>39</v>
      </c>
      <c r="C29" s="11">
        <v>0</v>
      </c>
      <c r="D29" s="11">
        <v>0</v>
      </c>
      <c r="E29" s="12">
        <v>0</v>
      </c>
      <c r="F29" s="12">
        <v>0</v>
      </c>
      <c r="G29" s="12">
        <v>0</v>
      </c>
      <c r="H29" s="4">
        <v>0</v>
      </c>
      <c r="I29" s="64">
        <v>0</v>
      </c>
      <c r="J29" s="65">
        <v>0</v>
      </c>
      <c r="K29" s="65">
        <v>0</v>
      </c>
      <c r="L29" s="78">
        <v>0</v>
      </c>
      <c r="M29" s="78">
        <v>0</v>
      </c>
    </row>
    <row r="30" spans="1:14" ht="15.75" x14ac:dyDescent="0.25">
      <c r="A30" s="30"/>
      <c r="B30" s="34" t="s">
        <v>40</v>
      </c>
      <c r="C30" s="42">
        <v>814</v>
      </c>
      <c r="D30" s="43">
        <v>82</v>
      </c>
      <c r="E30" s="44">
        <v>179</v>
      </c>
      <c r="F30" s="44">
        <v>84</v>
      </c>
      <c r="G30" s="44">
        <v>107</v>
      </c>
      <c r="H30" s="45">
        <v>406</v>
      </c>
      <c r="I30" s="55">
        <v>433</v>
      </c>
      <c r="J30" s="46">
        <v>151</v>
      </c>
      <c r="K30" s="46">
        <v>115</v>
      </c>
      <c r="L30" s="47">
        <v>411</v>
      </c>
      <c r="M30" s="47">
        <v>107</v>
      </c>
      <c r="N30" s="82"/>
    </row>
    <row r="31" spans="1:14" x14ac:dyDescent="0.25">
      <c r="A31" s="30" t="s">
        <v>41</v>
      </c>
      <c r="B31" s="33" t="s">
        <v>42</v>
      </c>
      <c r="C31" s="14">
        <f>C9/C30</f>
        <v>760.86192874692858</v>
      </c>
      <c r="D31" s="14">
        <f t="shared" ref="D31:M31" si="5">D9/D30</f>
        <v>4010.4087804878059</v>
      </c>
      <c r="E31" s="15">
        <f t="shared" si="5"/>
        <v>1671.6683240223465</v>
      </c>
      <c r="F31" s="15">
        <f t="shared" si="5"/>
        <v>1661.7486904761906</v>
      </c>
      <c r="G31" s="15">
        <f t="shared" si="5"/>
        <v>2380.1164485981308</v>
      </c>
      <c r="H31" s="5">
        <f t="shared" si="5"/>
        <v>929.95800492610852</v>
      </c>
      <c r="I31" s="109">
        <f t="shared" si="5"/>
        <v>1154.3189376443418</v>
      </c>
      <c r="J31" s="73">
        <f t="shared" si="5"/>
        <v>1950.3492052980132</v>
      </c>
      <c r="K31" s="73">
        <f t="shared" si="5"/>
        <v>2295.8808695652174</v>
      </c>
      <c r="L31" s="110">
        <f t="shared" si="5"/>
        <v>970.81914841849141</v>
      </c>
      <c r="M31" s="110">
        <f t="shared" si="5"/>
        <v>1709.6047663551403</v>
      </c>
    </row>
    <row r="32" spans="1:14" ht="30" x14ac:dyDescent="0.25">
      <c r="A32" s="30"/>
      <c r="B32" s="35" t="s">
        <v>43</v>
      </c>
      <c r="C32" s="48">
        <f t="shared" ref="C32:K32" si="6">C31/12</f>
        <v>63.405160728910715</v>
      </c>
      <c r="D32" s="48">
        <f>D31/12</f>
        <v>334.20073170731717</v>
      </c>
      <c r="E32" s="49">
        <f t="shared" ref="E32:G32" si="7">E31/12</f>
        <v>139.30569366852887</v>
      </c>
      <c r="F32" s="49">
        <f t="shared" si="7"/>
        <v>138.47905753968254</v>
      </c>
      <c r="G32" s="49">
        <f t="shared" si="7"/>
        <v>198.34303738317757</v>
      </c>
      <c r="H32" s="50">
        <f t="shared" si="6"/>
        <v>77.496500410509043</v>
      </c>
      <c r="I32" s="54">
        <f t="shared" si="6"/>
        <v>96.193244803695151</v>
      </c>
      <c r="J32" s="51">
        <f t="shared" si="6"/>
        <v>162.5291004415011</v>
      </c>
      <c r="K32" s="51">
        <f t="shared" si="6"/>
        <v>191.32340579710146</v>
      </c>
      <c r="L32" s="52">
        <f>L31/12</f>
        <v>80.901595701540955</v>
      </c>
      <c r="M32" s="52">
        <f>M31/12</f>
        <v>142.46706386292837</v>
      </c>
    </row>
    <row r="34" spans="2:13" x14ac:dyDescent="0.25"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2:13" ht="24.75" customHeight="1" x14ac:dyDescent="0.25">
      <c r="B35" s="36" t="s">
        <v>44</v>
      </c>
      <c r="C35" s="119" t="s">
        <v>45</v>
      </c>
      <c r="D35" s="119"/>
      <c r="E35" s="119"/>
      <c r="F35" s="119"/>
      <c r="G35" s="40"/>
      <c r="H35" s="40" t="s">
        <v>46</v>
      </c>
    </row>
    <row r="37" spans="2:13" x14ac:dyDescent="0.25">
      <c r="C37" s="84"/>
      <c r="D37" s="84"/>
      <c r="E37" s="84"/>
      <c r="F37" s="84"/>
      <c r="G37" s="84"/>
      <c r="H37" s="84"/>
      <c r="I37" s="85"/>
      <c r="J37" s="84"/>
      <c r="K37" s="84"/>
      <c r="L37" s="84"/>
      <c r="M37" s="84"/>
    </row>
    <row r="38" spans="2:13" x14ac:dyDescent="0.25">
      <c r="F38" s="84"/>
    </row>
    <row r="39" spans="2:13" x14ac:dyDescent="0.25"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</row>
    <row r="40" spans="2:13" x14ac:dyDescent="0.25"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</row>
    <row r="41" spans="2:13" x14ac:dyDescent="0.25"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</row>
  </sheetData>
  <mergeCells count="3">
    <mergeCell ref="B4:J4"/>
    <mergeCell ref="C7:M7"/>
    <mergeCell ref="C35:F35"/>
  </mergeCells>
  <pageMargins left="0.38" right="0.3" top="0.4" bottom="0.74803149606299202" header="0.31496062992126" footer="0.31496062992126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2"/>
  <sheetViews>
    <sheetView tabSelected="1" workbookViewId="0">
      <pane xSplit="2" ySplit="8" topLeftCell="C20" activePane="bottomRight" state="frozen"/>
      <selection pane="topRight"/>
      <selection pane="bottomLeft"/>
      <selection pane="bottomRight" activeCell="K6" sqref="K6"/>
    </sheetView>
  </sheetViews>
  <sheetFormatPr defaultRowHeight="15" x14ac:dyDescent="0.25"/>
  <cols>
    <col min="1" max="1" width="6.42578125" customWidth="1"/>
    <col min="2" max="2" width="40.140625" style="32" customWidth="1"/>
    <col min="3" max="3" width="14.7109375" customWidth="1"/>
    <col min="4" max="4" width="10.85546875" customWidth="1"/>
    <col min="5" max="5" width="11.5703125" customWidth="1"/>
    <col min="6" max="6" width="10.28515625" customWidth="1"/>
    <col min="7" max="7" width="10" customWidth="1"/>
    <col min="8" max="9" width="11.42578125" customWidth="1"/>
    <col min="10" max="10" width="12.7109375" customWidth="1"/>
    <col min="11" max="11" width="11.28515625" customWidth="1"/>
    <col min="12" max="12" width="11.140625" customWidth="1"/>
    <col min="13" max="13" width="11.5703125" style="56" customWidth="1"/>
    <col min="14" max="14" width="10.28515625" style="56" customWidth="1"/>
    <col min="15" max="15" width="10.42578125" customWidth="1"/>
  </cols>
  <sheetData>
    <row r="1" spans="1:18" x14ac:dyDescent="0.25">
      <c r="N1" s="114" t="s">
        <v>47</v>
      </c>
    </row>
    <row r="2" spans="1:18" x14ac:dyDescent="0.25">
      <c r="N2" s="94" t="s">
        <v>1</v>
      </c>
    </row>
    <row r="3" spans="1:18" ht="15.75" x14ac:dyDescent="0.25">
      <c r="B3" s="120" t="s">
        <v>48</v>
      </c>
      <c r="C3" s="120"/>
      <c r="D3" s="120"/>
      <c r="E3" s="120"/>
      <c r="F3" s="120"/>
      <c r="G3" s="120"/>
      <c r="H3" s="120"/>
      <c r="I3" s="120"/>
      <c r="J3" s="120"/>
      <c r="K3" s="120"/>
      <c r="N3" s="94" t="s">
        <v>2</v>
      </c>
    </row>
    <row r="4" spans="1:18" x14ac:dyDescent="0.25">
      <c r="N4" s="94" t="s">
        <v>63</v>
      </c>
    </row>
    <row r="5" spans="1:18" x14ac:dyDescent="0.25">
      <c r="N5" s="94" t="s">
        <v>64</v>
      </c>
    </row>
    <row r="7" spans="1:18" x14ac:dyDescent="0.25">
      <c r="A7" s="17" t="s">
        <v>4</v>
      </c>
      <c r="B7" s="102" t="s">
        <v>5</v>
      </c>
      <c r="C7" s="121" t="s">
        <v>6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3"/>
    </row>
    <row r="8" spans="1:18" ht="58.5" customHeight="1" x14ac:dyDescent="0.25">
      <c r="A8" s="1"/>
      <c r="B8" s="96"/>
      <c r="C8" s="96" t="s">
        <v>49</v>
      </c>
      <c r="D8" s="96" t="s">
        <v>50</v>
      </c>
      <c r="E8" s="96" t="s">
        <v>51</v>
      </c>
      <c r="F8" s="97" t="s">
        <v>52</v>
      </c>
      <c r="G8" s="97" t="s">
        <v>53</v>
      </c>
      <c r="H8" s="98" t="s">
        <v>62</v>
      </c>
      <c r="I8" s="98" t="s">
        <v>54</v>
      </c>
      <c r="J8" s="99" t="s">
        <v>55</v>
      </c>
      <c r="K8" s="99" t="s">
        <v>56</v>
      </c>
      <c r="L8" s="100" t="s">
        <v>57</v>
      </c>
      <c r="M8" s="101" t="s">
        <v>58</v>
      </c>
      <c r="N8" s="101" t="s">
        <v>59</v>
      </c>
    </row>
    <row r="9" spans="1:18" ht="19.5" customHeight="1" x14ac:dyDescent="0.25">
      <c r="A9" s="20"/>
      <c r="B9" s="103" t="s">
        <v>18</v>
      </c>
      <c r="C9" s="92">
        <f>C10+C11+C12+C13+C20+C27+C28</f>
        <v>781490.29</v>
      </c>
      <c r="D9" s="92">
        <f>D10+D11+D12+D13+D20+D27+D28</f>
        <v>778932.8</v>
      </c>
      <c r="E9" s="92">
        <f>E10+E11+E12+E13+E20+E27+E28</f>
        <v>311957.87999999995</v>
      </c>
      <c r="F9" s="104">
        <f>F10+F11+F12+F13+F20+F27+F28+F29</f>
        <v>396278.62000000005</v>
      </c>
      <c r="G9" s="104">
        <f>G10+G11+G12+G13+G20+G27+G28+G29</f>
        <v>146606.27000000002</v>
      </c>
      <c r="H9" s="105">
        <f>H10+H11+H12+H13+H20+H27+H28</f>
        <v>454769.38</v>
      </c>
      <c r="I9" s="105">
        <f>I10+I11+I12+I13+I20+I27+I28</f>
        <v>382391.45</v>
      </c>
      <c r="J9" s="106">
        <f>J10+J11+J12+J13+J20+J27+J28</f>
        <v>189160.85</v>
      </c>
      <c r="K9" s="106">
        <f>K10+K11+K12+K13+K20+K27+K28</f>
        <v>449296.01</v>
      </c>
      <c r="L9" s="107">
        <f t="shared" ref="L9:N9" si="0">L10+L11+L12+L13+L20+L27+L28</f>
        <v>337780.16</v>
      </c>
      <c r="M9" s="108">
        <f t="shared" si="0"/>
        <v>714080.72</v>
      </c>
      <c r="N9" s="108">
        <f t="shared" si="0"/>
        <v>344686.8</v>
      </c>
    </row>
    <row r="10" spans="1:18" ht="29.25" customHeight="1" x14ac:dyDescent="0.25">
      <c r="A10" s="23">
        <v>1100</v>
      </c>
      <c r="B10" s="24" t="s">
        <v>19</v>
      </c>
      <c r="C10" s="9">
        <v>542577.53</v>
      </c>
      <c r="D10" s="9">
        <v>559030.89</v>
      </c>
      <c r="E10" s="92">
        <v>214749.34</v>
      </c>
      <c r="F10" s="10">
        <v>268906.57</v>
      </c>
      <c r="G10" s="10">
        <v>94073.39</v>
      </c>
      <c r="H10" s="3">
        <v>318156.37</v>
      </c>
      <c r="I10" s="3">
        <v>291897.76</v>
      </c>
      <c r="J10" s="79">
        <f>39609.04+94315.86</f>
        <v>133924.9</v>
      </c>
      <c r="K10" s="79">
        <v>319413.67</v>
      </c>
      <c r="L10" s="21">
        <v>241299.35</v>
      </c>
      <c r="M10" s="67">
        <v>518194.53</v>
      </c>
      <c r="N10" s="67">
        <v>241111.22</v>
      </c>
    </row>
    <row r="11" spans="1:18" ht="40.5" customHeight="1" x14ac:dyDescent="0.25">
      <c r="A11" s="23">
        <v>1200</v>
      </c>
      <c r="B11" s="24" t="s">
        <v>20</v>
      </c>
      <c r="C11" s="9">
        <v>161074.99</v>
      </c>
      <c r="D11" s="9">
        <v>147600.88</v>
      </c>
      <c r="E11" s="92">
        <v>62311.5</v>
      </c>
      <c r="F11" s="10">
        <v>71826.45</v>
      </c>
      <c r="G11" s="10">
        <v>26996.61</v>
      </c>
      <c r="H11" s="3">
        <v>85926.79</v>
      </c>
      <c r="I11" s="83">
        <v>84657.16</v>
      </c>
      <c r="J11" s="80">
        <f>11832.15+24573.19</f>
        <v>36405.339999999997</v>
      </c>
      <c r="K11" s="80">
        <v>86091.13</v>
      </c>
      <c r="L11" s="21">
        <v>68197.350000000006</v>
      </c>
      <c r="M11" s="68">
        <v>136554.16</v>
      </c>
      <c r="N11" s="68">
        <v>67548.72</v>
      </c>
    </row>
    <row r="12" spans="1:18" ht="34.5" customHeight="1" x14ac:dyDescent="0.25">
      <c r="A12" s="23">
        <v>2100</v>
      </c>
      <c r="B12" s="24" t="s">
        <v>21</v>
      </c>
      <c r="C12" s="9">
        <v>10</v>
      </c>
      <c r="D12" s="9">
        <v>0</v>
      </c>
      <c r="E12" s="111">
        <v>0</v>
      </c>
      <c r="F12" s="10">
        <v>0</v>
      </c>
      <c r="G12" s="10">
        <v>0</v>
      </c>
      <c r="H12" s="3">
        <v>0</v>
      </c>
      <c r="I12" s="3">
        <v>60.66</v>
      </c>
      <c r="J12" s="58">
        <v>0</v>
      </c>
      <c r="K12" s="81">
        <v>81.8</v>
      </c>
      <c r="L12" s="21">
        <v>0</v>
      </c>
      <c r="M12" s="66">
        <v>0</v>
      </c>
      <c r="N12" s="66">
        <v>47.91</v>
      </c>
      <c r="R12" s="88"/>
    </row>
    <row r="13" spans="1:18" ht="15" customHeight="1" x14ac:dyDescent="0.25">
      <c r="A13" s="23">
        <v>2200</v>
      </c>
      <c r="B13" s="24" t="s">
        <v>22</v>
      </c>
      <c r="C13" s="9">
        <f>SUM(C14:C19)</f>
        <v>58976.12</v>
      </c>
      <c r="D13" s="9">
        <f>SUM(D14:D19)</f>
        <v>56369.61</v>
      </c>
      <c r="E13" s="9">
        <f>SUM(E14:E19)</f>
        <v>24680.31</v>
      </c>
      <c r="F13" s="10">
        <f>F14+F15+F16+F17+F18+F19</f>
        <v>45776.66</v>
      </c>
      <c r="G13" s="10">
        <f>G14+G15+G16+G17+G18+G19</f>
        <v>14189.1</v>
      </c>
      <c r="H13" s="3">
        <f t="shared" ref="H13" si="1">H14+H15+H16+H17+H18+H19</f>
        <v>23278.59</v>
      </c>
      <c r="I13" s="3">
        <v>0</v>
      </c>
      <c r="J13" s="58">
        <f>J14+J15+J16+J17+J18+J19</f>
        <v>9195.64</v>
      </c>
      <c r="K13" s="58">
        <f>K14+K15+K16+K17+K18+K19</f>
        <v>20269.02</v>
      </c>
      <c r="L13" s="87">
        <f t="shared" ref="L13:N13" si="2">L14+L15+L16+L17+L18+L19</f>
        <v>9266.3500000000022</v>
      </c>
      <c r="M13" s="67">
        <f t="shared" si="2"/>
        <v>40835.090000000011</v>
      </c>
      <c r="N13" s="67">
        <f t="shared" si="2"/>
        <v>27655.639999999996</v>
      </c>
    </row>
    <row r="14" spans="1:18" x14ac:dyDescent="0.25">
      <c r="A14" s="25">
        <v>2210</v>
      </c>
      <c r="B14" s="26" t="s">
        <v>23</v>
      </c>
      <c r="C14" s="11">
        <v>9.9700000000000006</v>
      </c>
      <c r="D14" s="11">
        <v>5.28</v>
      </c>
      <c r="E14" s="89">
        <v>51.32</v>
      </c>
      <c r="F14" s="12">
        <v>216.32</v>
      </c>
      <c r="G14" s="12">
        <v>743.28</v>
      </c>
      <c r="H14" s="4">
        <v>584.16</v>
      </c>
      <c r="I14" s="4">
        <v>566.4</v>
      </c>
      <c r="J14" s="60">
        <v>279.14999999999998</v>
      </c>
      <c r="K14" s="60">
        <v>599.27</v>
      </c>
      <c r="L14" s="65">
        <v>35.049999999999997</v>
      </c>
      <c r="M14" s="69">
        <v>60.13</v>
      </c>
      <c r="N14" s="69">
        <v>237.21</v>
      </c>
    </row>
    <row r="15" spans="1:18" x14ac:dyDescent="0.25">
      <c r="A15" s="25">
        <v>2220</v>
      </c>
      <c r="B15" s="26" t="s">
        <v>24</v>
      </c>
      <c r="C15" s="11">
        <v>51025.120000000003</v>
      </c>
      <c r="D15" s="11">
        <v>49066.52</v>
      </c>
      <c r="E15" s="93">
        <v>19486.830000000002</v>
      </c>
      <c r="F15" s="12">
        <v>34196.639999999999</v>
      </c>
      <c r="G15" s="12">
        <v>4841.4399999999996</v>
      </c>
      <c r="H15" s="4">
        <v>11965.78</v>
      </c>
      <c r="I15" s="4">
        <v>24844.42</v>
      </c>
      <c r="J15" s="60">
        <v>4260.66</v>
      </c>
      <c r="K15" s="60">
        <v>12144.49</v>
      </c>
      <c r="L15" s="65">
        <v>3875.47</v>
      </c>
      <c r="M15" s="69">
        <v>30990.6</v>
      </c>
      <c r="N15" s="69">
        <v>22151.14</v>
      </c>
    </row>
    <row r="16" spans="1:18" x14ac:dyDescent="0.25">
      <c r="A16" s="25">
        <v>2230</v>
      </c>
      <c r="B16" s="26" t="s">
        <v>25</v>
      </c>
      <c r="C16" s="11">
        <v>2323</v>
      </c>
      <c r="D16" s="11">
        <v>1001.67</v>
      </c>
      <c r="E16" s="93">
        <v>1959.25</v>
      </c>
      <c r="F16" s="12">
        <v>2620.2199999999998</v>
      </c>
      <c r="G16" s="12">
        <v>1218.22</v>
      </c>
      <c r="H16" s="4">
        <v>3811.64</v>
      </c>
      <c r="I16" s="4">
        <v>2500.92</v>
      </c>
      <c r="J16" s="60">
        <v>828.56</v>
      </c>
      <c r="K16" s="60">
        <v>1172.95</v>
      </c>
      <c r="L16" s="65">
        <v>1141.6300000000001</v>
      </c>
      <c r="M16" s="69">
        <v>1916.64</v>
      </c>
      <c r="N16" s="69">
        <v>649</v>
      </c>
    </row>
    <row r="17" spans="1:15" ht="25.5" x14ac:dyDescent="0.25">
      <c r="A17" s="25">
        <v>2240</v>
      </c>
      <c r="B17" s="26" t="s">
        <v>26</v>
      </c>
      <c r="C17" s="11">
        <v>4601.53</v>
      </c>
      <c r="D17" s="11">
        <v>5919.48</v>
      </c>
      <c r="E17" s="93">
        <v>2462.56</v>
      </c>
      <c r="F17" s="12">
        <v>7933.98</v>
      </c>
      <c r="G17" s="12">
        <v>6744.67</v>
      </c>
      <c r="H17" s="4">
        <v>4803.3599999999997</v>
      </c>
      <c r="I17" s="4">
        <v>10011.459999999999</v>
      </c>
      <c r="J17" s="60">
        <v>3039.31</v>
      </c>
      <c r="K17" s="60">
        <v>5105.6899999999996</v>
      </c>
      <c r="L17" s="65">
        <v>3302.87</v>
      </c>
      <c r="M17" s="69">
        <v>6534.3</v>
      </c>
      <c r="N17" s="69">
        <v>3881.6</v>
      </c>
    </row>
    <row r="18" spans="1:15" x14ac:dyDescent="0.25">
      <c r="A18" s="25">
        <v>2250</v>
      </c>
      <c r="B18" s="26" t="s">
        <v>27</v>
      </c>
      <c r="C18" s="11">
        <v>1016.5</v>
      </c>
      <c r="D18" s="11">
        <v>376.66</v>
      </c>
      <c r="E18" s="113">
        <v>720.35</v>
      </c>
      <c r="F18" s="12">
        <v>809.5</v>
      </c>
      <c r="G18" s="12">
        <v>641.49</v>
      </c>
      <c r="H18" s="4">
        <v>2080.15</v>
      </c>
      <c r="I18" s="4">
        <v>619.72</v>
      </c>
      <c r="J18" s="60">
        <f>736.6-120</f>
        <v>616.6</v>
      </c>
      <c r="K18" s="60">
        <f>1292.92-324</f>
        <v>968.92</v>
      </c>
      <c r="L18" s="65">
        <v>852.04</v>
      </c>
      <c r="M18" s="69">
        <v>1187.1199999999999</v>
      </c>
      <c r="N18" s="69">
        <v>736.69</v>
      </c>
    </row>
    <row r="19" spans="1:15" x14ac:dyDescent="0.25">
      <c r="A19" s="25">
        <v>2260</v>
      </c>
      <c r="B19" s="26" t="s">
        <v>28</v>
      </c>
      <c r="C19" s="11">
        <v>0</v>
      </c>
      <c r="D19" s="11">
        <v>0</v>
      </c>
      <c r="E19" s="112">
        <v>0</v>
      </c>
      <c r="F19" s="12">
        <v>0</v>
      </c>
      <c r="G19" s="12">
        <v>0</v>
      </c>
      <c r="H19" s="4">
        <v>33.5</v>
      </c>
      <c r="I19" s="4">
        <v>0</v>
      </c>
      <c r="J19" s="60">
        <v>171.36</v>
      </c>
      <c r="K19" s="60">
        <v>277.7</v>
      </c>
      <c r="L19" s="65">
        <v>59.29</v>
      </c>
      <c r="M19" s="69">
        <v>146.30000000000001</v>
      </c>
      <c r="N19" s="69">
        <v>0</v>
      </c>
    </row>
    <row r="20" spans="1:15" ht="38.25" x14ac:dyDescent="0.25">
      <c r="A20" s="23">
        <v>2300</v>
      </c>
      <c r="B20" s="24" t="s">
        <v>29</v>
      </c>
      <c r="C20" s="9">
        <f>SUM(C21:C26)</f>
        <v>18851.650000000001</v>
      </c>
      <c r="D20" s="9">
        <f>SUM(D21:D26)</f>
        <v>15931.420000000002</v>
      </c>
      <c r="E20" s="9">
        <f>SUM(E21:E26)</f>
        <v>10216.73</v>
      </c>
      <c r="F20" s="10">
        <f>F21+F22+F23+F24+F25+F26</f>
        <v>9768.94</v>
      </c>
      <c r="G20" s="10">
        <f>G21+G22+G23+G24+G25+G26</f>
        <v>11347.17</v>
      </c>
      <c r="H20" s="3">
        <f t="shared" ref="H20:I20" si="3">H21+H22+H23+H24+H25+H26</f>
        <v>27407.63</v>
      </c>
      <c r="I20" s="3">
        <f t="shared" si="3"/>
        <v>5775.87</v>
      </c>
      <c r="J20" s="58">
        <f>J21+J22+J23+J24+J25+J26</f>
        <v>9634.9699999999993</v>
      </c>
      <c r="K20" s="58">
        <f>K21+K22+K23+K24+K25+K26</f>
        <v>23440.390000000003</v>
      </c>
      <c r="L20" s="87">
        <f t="shared" ref="L20:N20" si="4">L21+L22+L23+L24+L25+L26</f>
        <v>19017.11</v>
      </c>
      <c r="M20" s="67">
        <f t="shared" si="4"/>
        <v>18496.939999999999</v>
      </c>
      <c r="N20" s="67">
        <f t="shared" si="4"/>
        <v>8323.31</v>
      </c>
    </row>
    <row r="21" spans="1:15" x14ac:dyDescent="0.25">
      <c r="A21" s="25">
        <v>2310</v>
      </c>
      <c r="B21" s="26" t="s">
        <v>30</v>
      </c>
      <c r="C21" s="11">
        <v>4545.25</v>
      </c>
      <c r="D21" s="11">
        <v>5124.93</v>
      </c>
      <c r="E21" s="93">
        <v>2845.66</v>
      </c>
      <c r="F21" s="12">
        <v>2461.58</v>
      </c>
      <c r="G21" s="12">
        <v>2329.02</v>
      </c>
      <c r="H21" s="4">
        <v>6799.36</v>
      </c>
      <c r="I21" s="4">
        <v>1652.55</v>
      </c>
      <c r="J21" s="60">
        <v>1008.66</v>
      </c>
      <c r="K21" s="60">
        <v>3842.68</v>
      </c>
      <c r="L21" s="65">
        <v>3246.49</v>
      </c>
      <c r="M21" s="70">
        <v>4676.62</v>
      </c>
      <c r="N21" s="70">
        <v>2935.59</v>
      </c>
    </row>
    <row r="22" spans="1:15" ht="25.5" x14ac:dyDescent="0.25">
      <c r="A22" s="25">
        <v>2320</v>
      </c>
      <c r="B22" s="26" t="s">
        <v>31</v>
      </c>
      <c r="C22" s="11">
        <v>0</v>
      </c>
      <c r="D22" s="11">
        <v>16.8</v>
      </c>
      <c r="E22" s="112">
        <v>0</v>
      </c>
      <c r="F22" s="12">
        <v>0</v>
      </c>
      <c r="G22" s="12">
        <v>5698.19</v>
      </c>
      <c r="H22" s="4">
        <v>12288.28</v>
      </c>
      <c r="I22" s="4">
        <v>0</v>
      </c>
      <c r="J22" s="60">
        <v>2873.88</v>
      </c>
      <c r="K22" s="60">
        <v>10207.200000000001</v>
      </c>
      <c r="L22" s="65">
        <v>8051.33</v>
      </c>
      <c r="M22" s="70">
        <v>0</v>
      </c>
      <c r="N22" s="70">
        <v>0</v>
      </c>
    </row>
    <row r="23" spans="1:15" ht="38.25" x14ac:dyDescent="0.25">
      <c r="A23" s="25">
        <v>2340</v>
      </c>
      <c r="B23" s="28" t="s">
        <v>32</v>
      </c>
      <c r="C23" s="11">
        <v>149.07</v>
      </c>
      <c r="D23" s="11">
        <v>986.59</v>
      </c>
      <c r="E23" s="89">
        <v>430.36</v>
      </c>
      <c r="F23" s="12">
        <v>0</v>
      </c>
      <c r="G23" s="12">
        <v>98.32</v>
      </c>
      <c r="H23" s="4">
        <v>150</v>
      </c>
      <c r="I23" s="4">
        <v>120</v>
      </c>
      <c r="J23" s="60">
        <v>0</v>
      </c>
      <c r="K23" s="60">
        <v>106.87</v>
      </c>
      <c r="L23" s="65">
        <v>57.64</v>
      </c>
      <c r="M23" s="70">
        <v>581.42999999999995</v>
      </c>
      <c r="N23" s="70">
        <v>306.57</v>
      </c>
    </row>
    <row r="24" spans="1:15" x14ac:dyDescent="0.25">
      <c r="A24" s="25">
        <v>2350</v>
      </c>
      <c r="B24" s="28" t="s">
        <v>33</v>
      </c>
      <c r="C24" s="91">
        <v>9418.09</v>
      </c>
      <c r="D24" s="11">
        <v>5934.42</v>
      </c>
      <c r="E24" s="93">
        <v>4509.78</v>
      </c>
      <c r="F24" s="12">
        <v>5446.34</v>
      </c>
      <c r="G24" s="12">
        <v>1638.79</v>
      </c>
      <c r="H24" s="4">
        <v>4868.8599999999997</v>
      </c>
      <c r="I24" s="4">
        <v>2163.6</v>
      </c>
      <c r="J24" s="60">
        <v>4173.03</v>
      </c>
      <c r="K24" s="60">
        <v>6596.35</v>
      </c>
      <c r="L24" s="65">
        <v>5670.57</v>
      </c>
      <c r="M24" s="70">
        <v>7190.91</v>
      </c>
      <c r="N24" s="70">
        <v>2610.14</v>
      </c>
    </row>
    <row r="25" spans="1:15" ht="76.5" x14ac:dyDescent="0.25">
      <c r="A25" s="25">
        <v>2360</v>
      </c>
      <c r="B25" s="28" t="s">
        <v>34</v>
      </c>
      <c r="C25" s="11">
        <v>819.24</v>
      </c>
      <c r="D25" s="11">
        <v>2489.31</v>
      </c>
      <c r="E25" s="93">
        <v>1036.27</v>
      </c>
      <c r="F25" s="12">
        <v>261.55</v>
      </c>
      <c r="G25" s="12">
        <v>199.02</v>
      </c>
      <c r="H25" s="4">
        <v>1392.65</v>
      </c>
      <c r="I25" s="4">
        <v>94.15</v>
      </c>
      <c r="J25" s="60">
        <v>826.82</v>
      </c>
      <c r="K25" s="60">
        <v>214.39</v>
      </c>
      <c r="L25" s="65">
        <v>798.09</v>
      </c>
      <c r="M25" s="70">
        <v>1910.43</v>
      </c>
      <c r="N25" s="70">
        <v>1371.1</v>
      </c>
    </row>
    <row r="26" spans="1:15" ht="25.5" x14ac:dyDescent="0.25">
      <c r="A26" s="25">
        <v>2370</v>
      </c>
      <c r="B26" s="26" t="s">
        <v>35</v>
      </c>
      <c r="C26" s="11">
        <v>3920</v>
      </c>
      <c r="D26" s="11">
        <v>1379.37</v>
      </c>
      <c r="E26" s="93">
        <v>1394.66</v>
      </c>
      <c r="F26" s="12">
        <v>1599.47</v>
      </c>
      <c r="G26" s="12">
        <v>1383.83</v>
      </c>
      <c r="H26" s="4">
        <v>1908.48</v>
      </c>
      <c r="I26" s="4">
        <v>1745.57</v>
      </c>
      <c r="J26" s="60">
        <v>752.58</v>
      </c>
      <c r="K26" s="60">
        <v>2472.9</v>
      </c>
      <c r="L26" s="65">
        <v>1192.99</v>
      </c>
      <c r="M26" s="70">
        <v>4137.55</v>
      </c>
      <c r="N26" s="70">
        <v>1099.9100000000001</v>
      </c>
    </row>
    <row r="27" spans="1:15" ht="25.5" x14ac:dyDescent="0.25">
      <c r="A27" s="23">
        <v>2400</v>
      </c>
      <c r="B27" s="24" t="s">
        <v>36</v>
      </c>
      <c r="C27" s="9">
        <v>0</v>
      </c>
      <c r="D27" s="9">
        <v>0</v>
      </c>
      <c r="E27" s="111">
        <v>0</v>
      </c>
      <c r="F27" s="10">
        <v>0</v>
      </c>
      <c r="G27" s="10">
        <v>0</v>
      </c>
      <c r="H27" s="3">
        <v>0</v>
      </c>
      <c r="I27" s="3">
        <v>0</v>
      </c>
      <c r="J27" s="53">
        <v>0</v>
      </c>
      <c r="K27" s="53">
        <v>0</v>
      </c>
      <c r="L27" s="21">
        <v>0</v>
      </c>
      <c r="M27" s="22">
        <v>0</v>
      </c>
      <c r="N27" s="22">
        <v>0</v>
      </c>
    </row>
    <row r="28" spans="1:15" x14ac:dyDescent="0.25">
      <c r="A28" s="23">
        <v>5233</v>
      </c>
      <c r="B28" s="24" t="s">
        <v>37</v>
      </c>
      <c r="C28" s="9">
        <v>0</v>
      </c>
      <c r="D28" s="9">
        <v>0</v>
      </c>
      <c r="E28" s="111">
        <v>0</v>
      </c>
      <c r="F28" s="10">
        <v>0</v>
      </c>
      <c r="G28" s="10">
        <v>0</v>
      </c>
      <c r="H28" s="3">
        <v>0</v>
      </c>
      <c r="I28" s="3">
        <v>0</v>
      </c>
      <c r="J28" s="53">
        <v>0</v>
      </c>
      <c r="K28" s="53">
        <v>0</v>
      </c>
      <c r="L28" s="21">
        <v>0</v>
      </c>
      <c r="M28" s="22">
        <v>0</v>
      </c>
      <c r="N28" s="22">
        <v>0</v>
      </c>
    </row>
    <row r="29" spans="1:15" x14ac:dyDescent="0.25">
      <c r="A29" s="29" t="s">
        <v>38</v>
      </c>
      <c r="B29" s="33" t="s">
        <v>39</v>
      </c>
      <c r="C29" s="11">
        <v>0</v>
      </c>
      <c r="D29" s="11">
        <v>0</v>
      </c>
      <c r="E29" s="112">
        <v>0</v>
      </c>
      <c r="F29" s="12">
        <v>0</v>
      </c>
      <c r="G29" s="12">
        <v>0</v>
      </c>
      <c r="H29" s="4">
        <v>0</v>
      </c>
      <c r="I29" s="4">
        <v>0</v>
      </c>
      <c r="J29" s="59">
        <v>0</v>
      </c>
      <c r="K29" s="59">
        <v>0</v>
      </c>
      <c r="L29" s="65">
        <v>0</v>
      </c>
      <c r="M29" s="31">
        <v>0</v>
      </c>
      <c r="N29" s="31">
        <v>0</v>
      </c>
    </row>
    <row r="30" spans="1:15" ht="15.75" x14ac:dyDescent="0.25">
      <c r="A30" s="30"/>
      <c r="B30" s="34" t="s">
        <v>60</v>
      </c>
      <c r="C30" s="42">
        <v>158</v>
      </c>
      <c r="D30" s="42">
        <v>176</v>
      </c>
      <c r="E30" s="90">
        <v>55</v>
      </c>
      <c r="F30" s="44">
        <v>104</v>
      </c>
      <c r="G30" s="44">
        <v>33</v>
      </c>
      <c r="H30" s="45">
        <v>98</v>
      </c>
      <c r="I30" s="45">
        <v>66</v>
      </c>
      <c r="J30" s="77">
        <v>32</v>
      </c>
      <c r="K30" s="77">
        <v>107</v>
      </c>
      <c r="L30" s="75">
        <v>56</v>
      </c>
      <c r="M30" s="76">
        <v>155</v>
      </c>
      <c r="N30" s="76">
        <v>66</v>
      </c>
      <c r="O30" s="82"/>
    </row>
    <row r="31" spans="1:15" ht="30" x14ac:dyDescent="0.25">
      <c r="A31" s="30" t="s">
        <v>41</v>
      </c>
      <c r="B31" s="33" t="s">
        <v>42</v>
      </c>
      <c r="C31" s="14">
        <f t="shared" ref="C31:K31" si="5">C9/C30</f>
        <v>4946.1410759493674</v>
      </c>
      <c r="D31" s="14">
        <f t="shared" si="5"/>
        <v>4425.7545454545461</v>
      </c>
      <c r="E31" s="14">
        <f t="shared" si="5"/>
        <v>5671.9614545454533</v>
      </c>
      <c r="F31" s="15">
        <f t="shared" si="5"/>
        <v>3810.3713461538468</v>
      </c>
      <c r="G31" s="15">
        <f t="shared" si="5"/>
        <v>4442.6142424242425</v>
      </c>
      <c r="H31" s="5">
        <f t="shared" si="5"/>
        <v>4640.5038775510202</v>
      </c>
      <c r="I31" s="5">
        <f>I9/I30</f>
        <v>5793.8098484848488</v>
      </c>
      <c r="J31" s="59">
        <f t="shared" si="5"/>
        <v>5911.2765625000002</v>
      </c>
      <c r="K31" s="59">
        <f t="shared" si="5"/>
        <v>4199.0281308411213</v>
      </c>
      <c r="L31" s="73">
        <f>L9/L30</f>
        <v>6031.7885714285712</v>
      </c>
      <c r="M31" s="74">
        <f t="shared" ref="M31:N31" si="6">M9/M30</f>
        <v>4606.9723870967737</v>
      </c>
      <c r="N31" s="74">
        <f t="shared" si="6"/>
        <v>5222.5272727272722</v>
      </c>
    </row>
    <row r="32" spans="1:15" ht="30" x14ac:dyDescent="0.25">
      <c r="A32" s="30"/>
      <c r="B32" s="35" t="s">
        <v>61</v>
      </c>
      <c r="C32" s="48">
        <f t="shared" ref="C32:N32" si="7">C31/12</f>
        <v>412.17842299578064</v>
      </c>
      <c r="D32" s="48">
        <f t="shared" si="7"/>
        <v>368.81287878787884</v>
      </c>
      <c r="E32" s="48">
        <f t="shared" si="7"/>
        <v>472.66345454545444</v>
      </c>
      <c r="F32" s="49">
        <f t="shared" si="7"/>
        <v>317.53094551282055</v>
      </c>
      <c r="G32" s="49">
        <f t="shared" si="7"/>
        <v>370.21785353535353</v>
      </c>
      <c r="H32" s="50">
        <f t="shared" si="7"/>
        <v>386.708656462585</v>
      </c>
      <c r="I32" s="50">
        <f>I31/12</f>
        <v>482.81748737373738</v>
      </c>
      <c r="J32" s="54">
        <f t="shared" si="7"/>
        <v>492.60638020833335</v>
      </c>
      <c r="K32" s="54">
        <f t="shared" si="7"/>
        <v>349.91901090342679</v>
      </c>
      <c r="L32" s="71">
        <f t="shared" si="7"/>
        <v>502.64904761904762</v>
      </c>
      <c r="M32" s="72">
        <f t="shared" si="7"/>
        <v>383.91436559139783</v>
      </c>
      <c r="N32" s="72">
        <f t="shared" si="7"/>
        <v>435.21060606060604</v>
      </c>
    </row>
    <row r="34" spans="2:14" ht="15.75" x14ac:dyDescent="0.25">
      <c r="B34" s="36"/>
      <c r="C34" s="38"/>
      <c r="D34" s="40"/>
    </row>
    <row r="35" spans="2:14" ht="24.75" customHeight="1" x14ac:dyDescent="0.25">
      <c r="B35" s="36" t="s">
        <v>44</v>
      </c>
      <c r="C35" s="119" t="s">
        <v>45</v>
      </c>
      <c r="D35" s="119"/>
      <c r="E35" s="119"/>
      <c r="F35" s="119"/>
      <c r="G35" s="40"/>
    </row>
    <row r="36" spans="2:14" ht="15.75" x14ac:dyDescent="0.25">
      <c r="B36" s="37"/>
      <c r="C36" s="39"/>
      <c r="D36" s="39"/>
    </row>
    <row r="38" spans="2:14" x14ac:dyDescent="0.25"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5"/>
      <c r="N38" s="85"/>
    </row>
    <row r="39" spans="2:14" x14ac:dyDescent="0.25">
      <c r="M39" s="85"/>
      <c r="N39" s="85"/>
    </row>
    <row r="40" spans="2:14" x14ac:dyDescent="0.25"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</row>
    <row r="41" spans="2:14" x14ac:dyDescent="0.25"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5"/>
      <c r="N41" s="85"/>
    </row>
    <row r="42" spans="2:14" x14ac:dyDescent="0.25"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</row>
  </sheetData>
  <mergeCells count="3">
    <mergeCell ref="B3:K3"/>
    <mergeCell ref="C7:N7"/>
    <mergeCell ref="C35:F35"/>
  </mergeCells>
  <pageMargins left="0.4" right="0.3" top="0.32" bottom="0.4" header="0.31496062992126" footer="0.31496062992126"/>
  <pageSetup paperSize="9" scale="65" orientation="landscape" r:id="rId1"/>
  <ignoredErrors>
    <ignoredError sqref="D31" evalError="1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skolas</vt:lpstr>
      <vt:lpstr>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dcterms:created xsi:type="dcterms:W3CDTF">2020-09-10T05:26:58Z</dcterms:created>
  <dcterms:modified xsi:type="dcterms:W3CDTF">2025-02-21T09:42:32Z</dcterms:modified>
  <cp:category/>
</cp:coreProperties>
</file>